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520" windowHeight="11190" tabRatio="511" firstSheet="3" activeTab="7"/>
  </bookViews>
  <sheets>
    <sheet name="Buildings" sheetId="125" r:id="rId1"/>
    <sheet name="Bills" sheetId="126" r:id="rId2"/>
    <sheet name="Summary" sheetId="127" r:id="rId3"/>
    <sheet name="Typical.Year" sheetId="128" r:id="rId4"/>
    <sheet name="Balance.Buildings" sheetId="129" r:id="rId5"/>
    <sheet name="Sim.Buildings" sheetId="31" r:id="rId6"/>
    <sheet name="Balance.Flats" sheetId="131" r:id="rId7"/>
    <sheet name="Sim.Kamenogorsk,30" sheetId="130" r:id="rId8"/>
    <sheet name="Sim.Kamenogorsk,86" sheetId="132" r:id="rId9"/>
    <sheet name="Sim.Kazimirovskaya,9" sheetId="133" r:id="rId10"/>
    <sheet name="Sim.Kuncevschina, 35" sheetId="134" r:id="rId11"/>
  </sheets>
  <externalReferences>
    <externalReference r:id="rId12"/>
  </externalReferences>
  <definedNames>
    <definedName name="_xlnm.Print_Titles" localSheetId="4">Balance.Buildings!#REF!</definedName>
    <definedName name="_xlnm.Print_Titles" localSheetId="6">Balance.Flats!#REF!</definedName>
    <definedName name="_xlnm.Print_Titles" localSheetId="5">Sim.Buildings!#REF!</definedName>
    <definedName name="_xlnm.Print_Titles" localSheetId="7">'Sim.Kamenogorsk,30'!#REF!</definedName>
    <definedName name="_xlnm.Print_Titles" localSheetId="8">'Sim.Kamenogorsk,86'!#REF!</definedName>
    <definedName name="_xlnm.Print_Titles" localSheetId="9">'Sim.Kazimirovskaya,9'!#REF!</definedName>
    <definedName name="_xlnm.Print_Titles" localSheetId="10">'Sim.Kuncevschina, 35'!#REF!</definedName>
    <definedName name="_xlnm.Print_Titles" localSheetId="2">Summary!#REF!</definedName>
    <definedName name="_xlnm.Print_Titles" localSheetId="3">Typical.Year!#REF!</definedName>
    <definedName name="_xlnm.Print_Area" localSheetId="4">Balance.Buildings!#REF!</definedName>
    <definedName name="_xlnm.Print_Area" localSheetId="6">Balance.Flats!#REF!</definedName>
    <definedName name="_xlnm.Print_Area" localSheetId="5">Sim.Buildings!$A$5:$Q$10</definedName>
    <definedName name="_xlnm.Print_Area" localSheetId="7">'Sim.Kamenogorsk,30'!$A$3:$Q$5</definedName>
    <definedName name="_xlnm.Print_Area" localSheetId="8">'Sim.Kamenogorsk,86'!$A$3:$Q$5</definedName>
    <definedName name="_xlnm.Print_Area" localSheetId="9">'Sim.Kazimirovskaya,9'!$A$3:$Q$5</definedName>
    <definedName name="_xlnm.Print_Area" localSheetId="10">'Sim.Kuncevschina, 35'!$A$3:$Q$5</definedName>
    <definedName name="_xlnm.Print_Area" localSheetId="2">Summary!#REF!</definedName>
    <definedName name="_xlnm.Print_Area" localSheetId="3">Typical.Year!#REF!</definedName>
  </definedNames>
  <calcPr calcId="144525"/>
</workbook>
</file>

<file path=xl/calcChain.xml><?xml version="1.0" encoding="utf-8"?>
<calcChain xmlns="http://schemas.openxmlformats.org/spreadsheetml/2006/main">
  <c r="A3" i="131" l="1"/>
  <c r="A7" i="31"/>
  <c r="C5" i="128"/>
  <c r="B5" i="128"/>
  <c r="A1" i="134"/>
  <c r="A1" i="130" l="1"/>
  <c r="K9" i="131" l="1"/>
  <c r="A29" i="131" l="1"/>
  <c r="B5" i="129"/>
  <c r="P48" i="134"/>
  <c r="O48" i="134"/>
  <c r="N48" i="134"/>
  <c r="M48" i="134"/>
  <c r="L48" i="134"/>
  <c r="K48" i="134"/>
  <c r="J48" i="134"/>
  <c r="P47" i="134"/>
  <c r="N47" i="134"/>
  <c r="M47" i="134"/>
  <c r="L47" i="134"/>
  <c r="K47" i="134"/>
  <c r="J47" i="134"/>
  <c r="P18" i="134"/>
  <c r="O18" i="134"/>
  <c r="N18" i="134"/>
  <c r="M18" i="134"/>
  <c r="L18" i="134"/>
  <c r="Q18" i="134" s="1"/>
  <c r="K18" i="134"/>
  <c r="J18" i="134"/>
  <c r="P18" i="133"/>
  <c r="N18" i="133"/>
  <c r="M18" i="133"/>
  <c r="L18" i="133"/>
  <c r="K18" i="133"/>
  <c r="J18" i="133"/>
  <c r="P19" i="133"/>
  <c r="O19" i="133"/>
  <c r="N19" i="133"/>
  <c r="M19" i="133"/>
  <c r="L19" i="133"/>
  <c r="K19" i="133"/>
  <c r="J19" i="133"/>
  <c r="P49" i="132"/>
  <c r="O49" i="132"/>
  <c r="N49" i="132"/>
  <c r="M49" i="132"/>
  <c r="L49" i="132"/>
  <c r="K49" i="132"/>
  <c r="J49" i="132"/>
  <c r="F49" i="132"/>
  <c r="P48" i="132"/>
  <c r="N48" i="132"/>
  <c r="M48" i="132"/>
  <c r="L48" i="132"/>
  <c r="K48" i="132"/>
  <c r="J48" i="132"/>
  <c r="F48" i="132"/>
  <c r="J19" i="132"/>
  <c r="Q19" i="132" s="1"/>
  <c r="N46" i="130"/>
  <c r="M46" i="130"/>
  <c r="L46" i="130"/>
  <c r="K46" i="130"/>
  <c r="J46" i="130"/>
  <c r="Q46" i="130" s="1"/>
  <c r="F46" i="130"/>
  <c r="J44" i="130"/>
  <c r="F44" i="130"/>
  <c r="Q44" i="130" s="1"/>
  <c r="J43" i="130"/>
  <c r="F43" i="130"/>
  <c r="O19" i="130"/>
  <c r="L19" i="130"/>
  <c r="J19" i="130"/>
  <c r="P17" i="130"/>
  <c r="O17" i="130"/>
  <c r="N17" i="130"/>
  <c r="M17" i="130"/>
  <c r="L17" i="130"/>
  <c r="K17" i="130"/>
  <c r="J17" i="130"/>
  <c r="J15" i="130"/>
  <c r="J14" i="130"/>
  <c r="Q52" i="134"/>
  <c r="Q45" i="134"/>
  <c r="Q38" i="134"/>
  <c r="Q37" i="134"/>
  <c r="Q34" i="134"/>
  <c r="Q33" i="134"/>
  <c r="Q23" i="134"/>
  <c r="Q22" i="134"/>
  <c r="Q17" i="134"/>
  <c r="Q14" i="134"/>
  <c r="Q12" i="134"/>
  <c r="Q6" i="134"/>
  <c r="Q5" i="134"/>
  <c r="Q53" i="133"/>
  <c r="Q52" i="133"/>
  <c r="Q47" i="133"/>
  <c r="Q46" i="133"/>
  <c r="Q43" i="133"/>
  <c r="Q42" i="133"/>
  <c r="Q36" i="133"/>
  <c r="Q35" i="133"/>
  <c r="Q25" i="133"/>
  <c r="Q24" i="133"/>
  <c r="Q21" i="133"/>
  <c r="Q17" i="133"/>
  <c r="Q9" i="133"/>
  <c r="Q6" i="133"/>
  <c r="Q5" i="133"/>
  <c r="P53" i="132"/>
  <c r="P52" i="132"/>
  <c r="O52" i="132"/>
  <c r="M52" i="132"/>
  <c r="K52" i="132"/>
  <c r="N52" i="132"/>
  <c r="L52" i="132"/>
  <c r="J52" i="132"/>
  <c r="Q39" i="132"/>
  <c r="Q38" i="132"/>
  <c r="N18" i="132"/>
  <c r="M18" i="132"/>
  <c r="L18" i="132"/>
  <c r="K18" i="132"/>
  <c r="J18" i="132"/>
  <c r="Q22" i="132"/>
  <c r="Q9" i="132"/>
  <c r="Q8" i="132"/>
  <c r="L77" i="130"/>
  <c r="O75" i="130"/>
  <c r="L75" i="130"/>
  <c r="P73" i="130"/>
  <c r="O73" i="130"/>
  <c r="N73" i="130"/>
  <c r="M73" i="130"/>
  <c r="L73" i="130"/>
  <c r="K73" i="130"/>
  <c r="J73" i="130"/>
  <c r="P72" i="130"/>
  <c r="O72" i="130"/>
  <c r="N72" i="130"/>
  <c r="M72" i="130"/>
  <c r="L72" i="130"/>
  <c r="K72" i="130"/>
  <c r="J72" i="130"/>
  <c r="C29" i="131"/>
  <c r="B29" i="131"/>
  <c r="C28" i="131"/>
  <c r="B28" i="131"/>
  <c r="B30" i="131" s="1"/>
  <c r="A28" i="131"/>
  <c r="A26" i="131"/>
  <c r="C30" i="131"/>
  <c r="F35" i="134"/>
  <c r="Q35" i="134" s="1"/>
  <c r="F54" i="134"/>
  <c r="Q54" i="134" s="1"/>
  <c r="F53" i="134"/>
  <c r="Q53" i="134" s="1"/>
  <c r="F52" i="134"/>
  <c r="F51" i="134"/>
  <c r="Q51" i="134" s="1"/>
  <c r="F50" i="134"/>
  <c r="Q50" i="134" s="1"/>
  <c r="F48" i="134"/>
  <c r="Q48" i="134" s="1"/>
  <c r="F47" i="134"/>
  <c r="F45" i="134"/>
  <c r="F44" i="134"/>
  <c r="Q44" i="134" s="1"/>
  <c r="F42" i="134"/>
  <c r="Q42" i="134" s="1"/>
  <c r="Q41" i="134"/>
  <c r="E29" i="131" s="1"/>
  <c r="F38" i="134"/>
  <c r="F37" i="134"/>
  <c r="F36" i="134"/>
  <c r="Q36" i="134" s="1"/>
  <c r="F34" i="134"/>
  <c r="F33" i="134"/>
  <c r="F25" i="134"/>
  <c r="Q25" i="134" s="1"/>
  <c r="F24" i="134"/>
  <c r="Q24" i="134" s="1"/>
  <c r="F23" i="134"/>
  <c r="F22" i="134"/>
  <c r="F21" i="134"/>
  <c r="Q21" i="134" s="1"/>
  <c r="F20" i="134"/>
  <c r="Q20" i="134" s="1"/>
  <c r="F18" i="134"/>
  <c r="F17" i="134"/>
  <c r="F16" i="134"/>
  <c r="Q16" i="134" s="1"/>
  <c r="F15" i="134"/>
  <c r="Q15" i="134" s="1"/>
  <c r="F14" i="134"/>
  <c r="F12" i="134"/>
  <c r="Q11" i="134"/>
  <c r="E28" i="131" s="1"/>
  <c r="F8" i="134"/>
  <c r="Q8" i="134" s="1"/>
  <c r="F7" i="134"/>
  <c r="Q7" i="134" s="1"/>
  <c r="F6" i="134"/>
  <c r="F5" i="134"/>
  <c r="C22" i="131"/>
  <c r="B22" i="131"/>
  <c r="A22" i="131"/>
  <c r="C21" i="131"/>
  <c r="B21" i="131"/>
  <c r="A21" i="131"/>
  <c r="A1" i="133"/>
  <c r="A1" i="132"/>
  <c r="F55" i="133"/>
  <c r="Q55" i="133" s="1"/>
  <c r="F54" i="133"/>
  <c r="Q54" i="133" s="1"/>
  <c r="F53" i="133"/>
  <c r="F52" i="133"/>
  <c r="F51" i="133"/>
  <c r="Q51" i="133" s="1"/>
  <c r="F50" i="133"/>
  <c r="Q50" i="133" s="1"/>
  <c r="F47" i="133"/>
  <c r="F46" i="133"/>
  <c r="F45" i="133"/>
  <c r="Q45" i="133" s="1"/>
  <c r="F44" i="133"/>
  <c r="Q44" i="133" s="1"/>
  <c r="F42" i="133"/>
  <c r="Q41" i="133"/>
  <c r="E22" i="131" s="1"/>
  <c r="F38" i="133"/>
  <c r="Q38" i="133" s="1"/>
  <c r="F37" i="133"/>
  <c r="Q37" i="133" s="1"/>
  <c r="F36" i="133"/>
  <c r="F35" i="133"/>
  <c r="F34" i="133"/>
  <c r="Q34" i="133" s="1"/>
  <c r="F26" i="133"/>
  <c r="Q26" i="133" s="1"/>
  <c r="F25" i="133"/>
  <c r="F24" i="133"/>
  <c r="F23" i="133"/>
  <c r="Q23" i="133" s="1"/>
  <c r="F22" i="133"/>
  <c r="Q22" i="133" s="1"/>
  <c r="F21" i="133"/>
  <c r="F19" i="133"/>
  <c r="F18" i="133"/>
  <c r="F17" i="133"/>
  <c r="F16" i="133"/>
  <c r="Q16" i="133" s="1"/>
  <c r="F15" i="133"/>
  <c r="Q15" i="133" s="1"/>
  <c r="F13" i="133"/>
  <c r="Q13" i="133" s="1"/>
  <c r="Q12" i="133"/>
  <c r="E21" i="131" s="1"/>
  <c r="F9" i="133"/>
  <c r="F8" i="133"/>
  <c r="Q8" i="133" s="1"/>
  <c r="F7" i="133"/>
  <c r="Q7" i="133" s="1"/>
  <c r="F6" i="133"/>
  <c r="F5" i="133"/>
  <c r="A19" i="131"/>
  <c r="B23" i="131"/>
  <c r="C15" i="131"/>
  <c r="B15" i="131"/>
  <c r="A15" i="131"/>
  <c r="C14" i="131"/>
  <c r="C16" i="131" s="1"/>
  <c r="B14" i="131"/>
  <c r="A14" i="131"/>
  <c r="F36" i="132"/>
  <c r="Q36" i="132" s="1"/>
  <c r="F35" i="132"/>
  <c r="Q35" i="132" s="1"/>
  <c r="F9" i="132"/>
  <c r="F8" i="132"/>
  <c r="F7" i="132"/>
  <c r="Q7" i="132" s="1"/>
  <c r="F6" i="132"/>
  <c r="Q6" i="132" s="1"/>
  <c r="F55" i="132"/>
  <c r="Q55" i="132" s="1"/>
  <c r="F54" i="132"/>
  <c r="Q54" i="132" s="1"/>
  <c r="F53" i="132"/>
  <c r="Q53" i="132" s="1"/>
  <c r="F52" i="132"/>
  <c r="Q52" i="132" s="1"/>
  <c r="F46" i="132"/>
  <c r="Q46" i="132" s="1"/>
  <c r="F45" i="132"/>
  <c r="Q45" i="132" s="1"/>
  <c r="F43" i="132"/>
  <c r="Q43" i="132" s="1"/>
  <c r="Q42" i="132"/>
  <c r="E15" i="131" s="1"/>
  <c r="F39" i="132"/>
  <c r="F38" i="132"/>
  <c r="F37" i="132"/>
  <c r="Q37" i="132" s="1"/>
  <c r="F34" i="132"/>
  <c r="Q34" i="132" s="1"/>
  <c r="F26" i="132"/>
  <c r="Q26" i="132" s="1"/>
  <c r="F25" i="132"/>
  <c r="Q25" i="132" s="1"/>
  <c r="F24" i="132"/>
  <c r="Q24" i="132" s="1"/>
  <c r="F23" i="132"/>
  <c r="Q23" i="132" s="1"/>
  <c r="F22" i="132"/>
  <c r="F19" i="132"/>
  <c r="F18" i="132"/>
  <c r="F15" i="132"/>
  <c r="Q15" i="132" s="1"/>
  <c r="F13" i="132"/>
  <c r="Q13" i="132" s="1"/>
  <c r="Q12" i="132"/>
  <c r="E14" i="131" s="1"/>
  <c r="F5" i="132"/>
  <c r="Q5" i="132" s="1"/>
  <c r="A12" i="131"/>
  <c r="B16" i="131"/>
  <c r="Q37" i="130"/>
  <c r="E6" i="131" s="1"/>
  <c r="Q8" i="130"/>
  <c r="E5" i="131" s="1"/>
  <c r="C8" i="131"/>
  <c r="B8" i="131"/>
  <c r="A8" i="131"/>
  <c r="C7" i="131"/>
  <c r="B7" i="131"/>
  <c r="A7" i="131"/>
  <c r="C6" i="131"/>
  <c r="B6" i="131"/>
  <c r="A6" i="131"/>
  <c r="C5" i="131"/>
  <c r="B5" i="131"/>
  <c r="A5" i="131"/>
  <c r="F109" i="130"/>
  <c r="Q109" i="130" s="1"/>
  <c r="F108" i="130"/>
  <c r="Q108" i="130" s="1"/>
  <c r="F107" i="130"/>
  <c r="Q107" i="130" s="1"/>
  <c r="F106" i="130"/>
  <c r="Q106" i="130" s="1"/>
  <c r="F105" i="130"/>
  <c r="Q105" i="130" s="1"/>
  <c r="F103" i="130"/>
  <c r="Q103" i="130" s="1"/>
  <c r="F102" i="130"/>
  <c r="Q102" i="130" s="1"/>
  <c r="F101" i="130"/>
  <c r="Q101" i="130" s="1"/>
  <c r="F98" i="130"/>
  <c r="Q98" i="130" s="1"/>
  <c r="F96" i="130"/>
  <c r="Q96" i="130" s="1"/>
  <c r="Q95" i="130"/>
  <c r="E8" i="131" s="1"/>
  <c r="F92" i="130"/>
  <c r="Q92" i="130" s="1"/>
  <c r="F91" i="130"/>
  <c r="Q91" i="130" s="1"/>
  <c r="F90" i="130"/>
  <c r="Q90" i="130" s="1"/>
  <c r="F89" i="130"/>
  <c r="Q89" i="130" s="1"/>
  <c r="F88" i="130"/>
  <c r="Q88" i="130" s="1"/>
  <c r="F65" i="130"/>
  <c r="Q65" i="130" s="1"/>
  <c r="F79" i="130"/>
  <c r="Q79" i="130" s="1"/>
  <c r="F78" i="130"/>
  <c r="Q78" i="130" s="1"/>
  <c r="F77" i="130"/>
  <c r="Q77" i="130" s="1"/>
  <c r="F76" i="130"/>
  <c r="Q76" i="130" s="1"/>
  <c r="F75" i="130"/>
  <c r="Q75" i="130" s="1"/>
  <c r="F73" i="130"/>
  <c r="F72" i="130"/>
  <c r="Q72" i="130" s="1"/>
  <c r="F69" i="130"/>
  <c r="Q69" i="130" s="1"/>
  <c r="F67" i="130"/>
  <c r="Q67" i="130" s="1"/>
  <c r="F63" i="130"/>
  <c r="Q63" i="130" s="1"/>
  <c r="F62" i="130"/>
  <c r="Q62" i="130" s="1"/>
  <c r="F61" i="130"/>
  <c r="Q61" i="130" s="1"/>
  <c r="F60" i="130"/>
  <c r="Q60" i="130" s="1"/>
  <c r="F59" i="130"/>
  <c r="Q59" i="130" s="1"/>
  <c r="F34" i="130"/>
  <c r="Q34" i="130" s="1"/>
  <c r="F33" i="130"/>
  <c r="Q33" i="130" s="1"/>
  <c r="F32" i="130"/>
  <c r="Q32" i="130" s="1"/>
  <c r="F31" i="130"/>
  <c r="Q31" i="130" s="1"/>
  <c r="F49" i="130"/>
  <c r="Q49" i="130" s="1"/>
  <c r="F47" i="130"/>
  <c r="Q47" i="130" s="1"/>
  <c r="F40" i="130"/>
  <c r="Q40" i="130" s="1"/>
  <c r="F38" i="130"/>
  <c r="Q38" i="130" s="1"/>
  <c r="F30" i="130"/>
  <c r="Q30" i="130" s="1"/>
  <c r="F21" i="130"/>
  <c r="Q21" i="130" s="1"/>
  <c r="F25" i="130"/>
  <c r="Q25" i="130" s="1"/>
  <c r="F24" i="130"/>
  <c r="Q24" i="130" s="1"/>
  <c r="F23" i="130"/>
  <c r="Q23" i="130" s="1"/>
  <c r="F22" i="130"/>
  <c r="Q22" i="130" s="1"/>
  <c r="F20" i="130"/>
  <c r="Q20" i="130" s="1"/>
  <c r="F19" i="130"/>
  <c r="F18" i="130"/>
  <c r="Q18" i="130" s="1"/>
  <c r="F17" i="130"/>
  <c r="F15" i="130"/>
  <c r="Q15" i="130" s="1"/>
  <c r="F14" i="130"/>
  <c r="Q14" i="130" s="1"/>
  <c r="F11" i="130"/>
  <c r="Q11" i="130" s="1"/>
  <c r="F9" i="130"/>
  <c r="Q9" i="130" s="1"/>
  <c r="F5" i="130"/>
  <c r="Q5" i="130" s="1"/>
  <c r="B8" i="129"/>
  <c r="A8" i="129"/>
  <c r="B7" i="129"/>
  <c r="A7" i="129"/>
  <c r="B6" i="129"/>
  <c r="A6" i="129"/>
  <c r="B9" i="129"/>
  <c r="A89" i="31"/>
  <c r="F90" i="31"/>
  <c r="F89" i="31"/>
  <c r="A78" i="31"/>
  <c r="I64" i="31"/>
  <c r="F64" i="31"/>
  <c r="I63" i="31"/>
  <c r="F63" i="31"/>
  <c r="I62" i="31"/>
  <c r="F62" i="31"/>
  <c r="I61" i="31"/>
  <c r="F61" i="31"/>
  <c r="F40" i="31"/>
  <c r="F39" i="31"/>
  <c r="F38" i="31"/>
  <c r="F35" i="31"/>
  <c r="F86" i="31"/>
  <c r="F87" i="31"/>
  <c r="A86" i="31"/>
  <c r="A75" i="31"/>
  <c r="I57" i="31"/>
  <c r="I56" i="31"/>
  <c r="F56" i="31"/>
  <c r="I55" i="31"/>
  <c r="F57" i="31"/>
  <c r="Q57" i="31" s="1"/>
  <c r="F85" i="31"/>
  <c r="A85" i="31"/>
  <c r="A72" i="31"/>
  <c r="F79" i="31"/>
  <c r="F78" i="31"/>
  <c r="F76" i="31"/>
  <c r="F75" i="31"/>
  <c r="F73" i="31"/>
  <c r="F72" i="31"/>
  <c r="A61" i="31"/>
  <c r="A55" i="31"/>
  <c r="F53" i="31"/>
  <c r="F52" i="31"/>
  <c r="I51" i="31"/>
  <c r="F51" i="31"/>
  <c r="I50" i="31"/>
  <c r="F50" i="31"/>
  <c r="A50" i="31"/>
  <c r="A32" i="31"/>
  <c r="F19" i="31"/>
  <c r="F18" i="31"/>
  <c r="F17" i="31"/>
  <c r="F16" i="31"/>
  <c r="F15" i="31"/>
  <c r="A23" i="31"/>
  <c r="A14" i="31"/>
  <c r="F84" i="31"/>
  <c r="A69" i="31"/>
  <c r="A84" i="31" s="1"/>
  <c r="F70" i="31"/>
  <c r="F69" i="31"/>
  <c r="I46" i="31"/>
  <c r="I45" i="31"/>
  <c r="Q2" i="31"/>
  <c r="I11" i="31" s="1"/>
  <c r="F48" i="31"/>
  <c r="Q63" i="31"/>
  <c r="Q61" i="31"/>
  <c r="F59" i="31"/>
  <c r="F58" i="31"/>
  <c r="Q58" i="31" s="1"/>
  <c r="F55" i="31"/>
  <c r="Q55" i="31" s="1"/>
  <c r="F47" i="31"/>
  <c r="A45" i="31"/>
  <c r="K8" i="128"/>
  <c r="K7" i="128"/>
  <c r="F8" i="128"/>
  <c r="D8" i="128"/>
  <c r="C8" i="128"/>
  <c r="B8" i="128"/>
  <c r="A8" i="128"/>
  <c r="F7" i="128"/>
  <c r="D7" i="128"/>
  <c r="C7" i="128"/>
  <c r="B7" i="128"/>
  <c r="A7" i="128"/>
  <c r="N8" i="128"/>
  <c r="M8" i="128"/>
  <c r="L8" i="128"/>
  <c r="L7" i="128"/>
  <c r="I8" i="128"/>
  <c r="I7" i="128"/>
  <c r="G7" i="128"/>
  <c r="F6" i="128"/>
  <c r="D6" i="128"/>
  <c r="C6" i="128"/>
  <c r="B6" i="128"/>
  <c r="K5" i="128"/>
  <c r="L5" i="128" s="1"/>
  <c r="K6" i="128"/>
  <c r="A6" i="128"/>
  <c r="F5" i="128"/>
  <c r="D5" i="128"/>
  <c r="M5" i="128"/>
  <c r="N5" i="128"/>
  <c r="N7" i="128" l="1"/>
  <c r="H6" i="128"/>
  <c r="H8" i="128"/>
  <c r="M6" i="128"/>
  <c r="N6" i="128"/>
  <c r="L6" i="128"/>
  <c r="Q47" i="134"/>
  <c r="G6" i="128"/>
  <c r="G8" i="128"/>
  <c r="M7" i="128"/>
  <c r="E16" i="131"/>
  <c r="Q19" i="133"/>
  <c r="Q18" i="133"/>
  <c r="Q73" i="130"/>
  <c r="I5" i="128"/>
  <c r="I6" i="128"/>
  <c r="H7" i="128"/>
  <c r="Q19" i="130"/>
  <c r="C9" i="131"/>
  <c r="E23" i="131"/>
  <c r="Q43" i="130"/>
  <c r="Q50" i="31"/>
  <c r="Q51" i="31"/>
  <c r="I25" i="31"/>
  <c r="I27" i="31"/>
  <c r="I29" i="31"/>
  <c r="I87" i="31"/>
  <c r="Q87" i="31" s="1"/>
  <c r="I32" i="31"/>
  <c r="I34" i="31"/>
  <c r="I36" i="31"/>
  <c r="I38" i="31"/>
  <c r="I89" i="31"/>
  <c r="I90" i="31"/>
  <c r="Q90" i="31" s="1"/>
  <c r="I24" i="31"/>
  <c r="I26" i="31"/>
  <c r="I28" i="31"/>
  <c r="I30" i="31"/>
  <c r="I59" i="31"/>
  <c r="I75" i="31"/>
  <c r="I86" i="31"/>
  <c r="I33" i="31"/>
  <c r="I35" i="31"/>
  <c r="Q35" i="31" s="1"/>
  <c r="Q38" i="31"/>
  <c r="I37" i="31"/>
  <c r="I39" i="31"/>
  <c r="Q39" i="31" s="1"/>
  <c r="I40" i="31"/>
  <c r="Q40" i="31" s="1"/>
  <c r="Q89" i="31"/>
  <c r="Q49" i="132"/>
  <c r="Q48" i="132"/>
  <c r="Q18" i="132"/>
  <c r="Q17" i="130"/>
  <c r="Q66" i="130"/>
  <c r="E7" i="131" s="1"/>
  <c r="E30" i="131"/>
  <c r="C23" i="131"/>
  <c r="Q64" i="130"/>
  <c r="D7" i="131" s="1"/>
  <c r="B9" i="131"/>
  <c r="Q93" i="130"/>
  <c r="D8" i="131" s="1"/>
  <c r="E9" i="131"/>
  <c r="Q35" i="130"/>
  <c r="D6" i="131" s="1"/>
  <c r="Q6" i="130"/>
  <c r="D5" i="131" s="1"/>
  <c r="Q86" i="31"/>
  <c r="I70" i="31"/>
  <c r="I73" i="31"/>
  <c r="Q73" i="31" s="1"/>
  <c r="I79" i="31"/>
  <c r="I85" i="31"/>
  <c r="Q85" i="31" s="1"/>
  <c r="F6" i="129" s="1"/>
  <c r="K6" i="129" s="1"/>
  <c r="I69" i="31"/>
  <c r="I72" i="31"/>
  <c r="Q72" i="31" s="1"/>
  <c r="Q74" i="31" s="1"/>
  <c r="E6" i="129" s="1"/>
  <c r="J6" i="129" s="1"/>
  <c r="I78" i="31"/>
  <c r="I84" i="31"/>
  <c r="Q84" i="31" s="1"/>
  <c r="F5" i="129" s="1"/>
  <c r="I23" i="31"/>
  <c r="I20" i="31"/>
  <c r="I52" i="31"/>
  <c r="Q52" i="31" s="1"/>
  <c r="Q56" i="31"/>
  <c r="Q59" i="31"/>
  <c r="Q62" i="31"/>
  <c r="I14" i="31"/>
  <c r="I21" i="31"/>
  <c r="I15" i="31"/>
  <c r="Q15" i="31" s="1"/>
  <c r="I16" i="31"/>
  <c r="Q16" i="31" s="1"/>
  <c r="I17" i="31"/>
  <c r="Q17" i="31" s="1"/>
  <c r="I18" i="31"/>
  <c r="Q18" i="31" s="1"/>
  <c r="I19" i="31"/>
  <c r="Q19" i="31" s="1"/>
  <c r="I53" i="31"/>
  <c r="Q53" i="31" s="1"/>
  <c r="Q70" i="31"/>
  <c r="I8" i="31"/>
  <c r="I10" i="31"/>
  <c r="I12" i="31"/>
  <c r="Q64" i="31"/>
  <c r="Q69" i="31"/>
  <c r="I7" i="31"/>
  <c r="I9" i="31"/>
  <c r="I48" i="31"/>
  <c r="Q48" i="31" s="1"/>
  <c r="I47" i="31"/>
  <c r="Q47" i="31" s="1"/>
  <c r="H5" i="128"/>
  <c r="G5" i="128"/>
  <c r="H34" i="127"/>
  <c r="H33" i="127"/>
  <c r="H32" i="127"/>
  <c r="G34" i="127"/>
  <c r="G33" i="127"/>
  <c r="G32" i="127"/>
  <c r="C34" i="127"/>
  <c r="C33" i="127"/>
  <c r="C32" i="127"/>
  <c r="B34" i="127"/>
  <c r="B33" i="127"/>
  <c r="B32" i="127"/>
  <c r="I28" i="127"/>
  <c r="I19" i="127"/>
  <c r="I11" i="127"/>
  <c r="I2" i="127"/>
  <c r="G2" i="127"/>
  <c r="G19" i="127" s="1"/>
  <c r="F28" i="127"/>
  <c r="D28" i="127"/>
  <c r="J33" i="127" s="1"/>
  <c r="A28" i="127"/>
  <c r="H25" i="127"/>
  <c r="H24" i="127"/>
  <c r="H23" i="127"/>
  <c r="G25" i="127"/>
  <c r="G24" i="127"/>
  <c r="G23" i="127"/>
  <c r="C25" i="127"/>
  <c r="C24" i="127"/>
  <c r="E24" i="127" s="1"/>
  <c r="C23" i="127"/>
  <c r="B25" i="127"/>
  <c r="B24" i="127"/>
  <c r="B23" i="127"/>
  <c r="F19" i="127"/>
  <c r="K25" i="127" s="1"/>
  <c r="D19" i="127"/>
  <c r="J23" i="127" s="1"/>
  <c r="A19" i="127"/>
  <c r="H17" i="127"/>
  <c r="K17" i="127" s="1"/>
  <c r="H16" i="127"/>
  <c r="H15" i="127"/>
  <c r="I15" i="127" s="1"/>
  <c r="G17" i="127"/>
  <c r="G16" i="127"/>
  <c r="G15" i="127"/>
  <c r="C17" i="127"/>
  <c r="C16" i="127"/>
  <c r="C15" i="127"/>
  <c r="D15" i="127" s="1"/>
  <c r="B17" i="127"/>
  <c r="D17" i="127" s="1"/>
  <c r="B16" i="127"/>
  <c r="B15" i="127"/>
  <c r="F11" i="127"/>
  <c r="D11" i="127"/>
  <c r="J15" i="127" s="1"/>
  <c r="A11" i="127"/>
  <c r="A2" i="127"/>
  <c r="A5" i="129" s="1"/>
  <c r="H8" i="127"/>
  <c r="H7" i="127"/>
  <c r="H6" i="127"/>
  <c r="G8" i="127"/>
  <c r="G7" i="127"/>
  <c r="G6" i="127"/>
  <c r="F2" i="127"/>
  <c r="E2" i="127"/>
  <c r="E19" i="127" s="1"/>
  <c r="C2" i="127"/>
  <c r="C28" i="127" s="1"/>
  <c r="D2" i="127"/>
  <c r="C8" i="127"/>
  <c r="C7" i="127"/>
  <c r="C6" i="127"/>
  <c r="B7" i="127"/>
  <c r="B6" i="127"/>
  <c r="B8" i="127"/>
  <c r="I40" i="126"/>
  <c r="H40" i="126"/>
  <c r="G40" i="126"/>
  <c r="F40" i="126"/>
  <c r="E40" i="126"/>
  <c r="D40" i="126"/>
  <c r="C40" i="126"/>
  <c r="B40" i="126"/>
  <c r="I17" i="127" l="1"/>
  <c r="E34" i="127"/>
  <c r="K15" i="127"/>
  <c r="K8" i="127"/>
  <c r="H18" i="127"/>
  <c r="K34" i="127"/>
  <c r="G35" i="127"/>
  <c r="K16" i="127"/>
  <c r="J24" i="127"/>
  <c r="F16" i="127"/>
  <c r="J7" i="127"/>
  <c r="E6" i="127"/>
  <c r="J8" i="127"/>
  <c r="C19" i="127"/>
  <c r="K24" i="127"/>
  <c r="F32" i="127"/>
  <c r="K32" i="127"/>
  <c r="K33" i="127"/>
  <c r="F15" i="127"/>
  <c r="F24" i="127"/>
  <c r="F26" i="127" s="1"/>
  <c r="K23" i="127"/>
  <c r="E33" i="127"/>
  <c r="E8" i="127"/>
  <c r="J6" i="127"/>
  <c r="F23" i="127"/>
  <c r="F34" i="127"/>
  <c r="J34" i="127"/>
  <c r="H9" i="127"/>
  <c r="K6" i="127"/>
  <c r="K7" i="127"/>
  <c r="E15" i="127"/>
  <c r="C11" i="127"/>
  <c r="E25" i="127"/>
  <c r="J25" i="127"/>
  <c r="J26" i="127" s="1"/>
  <c r="G11" i="127"/>
  <c r="G28" i="127"/>
  <c r="E32" i="127"/>
  <c r="F33" i="127"/>
  <c r="J32" i="127"/>
  <c r="D6" i="127"/>
  <c r="D16" i="127"/>
  <c r="E16" i="127"/>
  <c r="J17" i="127"/>
  <c r="J16" i="127"/>
  <c r="J18" i="127" s="1"/>
  <c r="E11" i="127"/>
  <c r="E28" i="127"/>
  <c r="E23" i="127"/>
  <c r="F7" i="127"/>
  <c r="F9" i="127" s="1"/>
  <c r="F17" i="127"/>
  <c r="I16" i="127"/>
  <c r="F25" i="127"/>
  <c r="H35" i="127"/>
  <c r="Q88" i="31"/>
  <c r="F7" i="129" s="1"/>
  <c r="K7" i="129" s="1"/>
  <c r="Q91" i="31"/>
  <c r="F8" i="129" s="1"/>
  <c r="K8" i="129" s="1"/>
  <c r="K5" i="129"/>
  <c r="Q113" i="130"/>
  <c r="F8" i="131" s="1"/>
  <c r="G8" i="131" s="1"/>
  <c r="Q84" i="130"/>
  <c r="F7" i="131" s="1"/>
  <c r="G7" i="131" s="1"/>
  <c r="L7" i="131" s="1"/>
  <c r="Q29" i="134"/>
  <c r="F28" i="131" s="1"/>
  <c r="Q9" i="134"/>
  <c r="D28" i="131" s="1"/>
  <c r="Q39" i="134"/>
  <c r="D29" i="131" s="1"/>
  <c r="Q59" i="134"/>
  <c r="F29" i="131" s="1"/>
  <c r="Q39" i="133"/>
  <c r="D22" i="131" s="1"/>
  <c r="Q10" i="133"/>
  <c r="D21" i="131" s="1"/>
  <c r="Q59" i="133"/>
  <c r="F22" i="131" s="1"/>
  <c r="Q30" i="133"/>
  <c r="F21" i="131" s="1"/>
  <c r="Q10" i="132"/>
  <c r="D14" i="131" s="1"/>
  <c r="D9" i="131"/>
  <c r="Q40" i="132"/>
  <c r="D15" i="131" s="1"/>
  <c r="Q60" i="132"/>
  <c r="F15" i="131" s="1"/>
  <c r="Q30" i="132"/>
  <c r="F14" i="131" s="1"/>
  <c r="A5" i="128"/>
  <c r="Q55" i="130"/>
  <c r="F6" i="131" s="1"/>
  <c r="G6" i="131" s="1"/>
  <c r="Q26" i="130"/>
  <c r="F5" i="131" s="1"/>
  <c r="G5" i="131" s="1"/>
  <c r="H5" i="131" s="1"/>
  <c r="Q54" i="31"/>
  <c r="D6" i="129" s="1"/>
  <c r="I6" i="129" s="1"/>
  <c r="Q71" i="31"/>
  <c r="E5" i="129" s="1"/>
  <c r="Q65" i="31"/>
  <c r="D8" i="129" s="1"/>
  <c r="I8" i="129" s="1"/>
  <c r="Q60" i="31"/>
  <c r="D7" i="129" s="1"/>
  <c r="I7" i="129" s="1"/>
  <c r="B18" i="127"/>
  <c r="E17" i="127"/>
  <c r="B35" i="127"/>
  <c r="I32" i="127"/>
  <c r="I33" i="127"/>
  <c r="I34" i="127"/>
  <c r="C35" i="127"/>
  <c r="D35" i="127" s="1"/>
  <c r="D32" i="127"/>
  <c r="J35" i="127"/>
  <c r="D33" i="127"/>
  <c r="D34" i="127"/>
  <c r="H26" i="127"/>
  <c r="G26" i="127"/>
  <c r="B26" i="127"/>
  <c r="I23" i="127"/>
  <c r="I24" i="127"/>
  <c r="I25" i="127"/>
  <c r="C26" i="127"/>
  <c r="D26" i="127" s="1"/>
  <c r="D23" i="127"/>
  <c r="D24" i="127"/>
  <c r="D25" i="127"/>
  <c r="G18" i="127"/>
  <c r="C18" i="127"/>
  <c r="I8" i="127"/>
  <c r="E7" i="127"/>
  <c r="E9" i="127" s="1"/>
  <c r="F6" i="127"/>
  <c r="F8" i="127"/>
  <c r="G9" i="127"/>
  <c r="B9" i="127"/>
  <c r="D7" i="127"/>
  <c r="I7" i="127"/>
  <c r="D8" i="127"/>
  <c r="I6" i="127"/>
  <c r="C9" i="127"/>
  <c r="J9" i="127" l="1"/>
  <c r="F18" i="127"/>
  <c r="F35" i="127"/>
  <c r="K9" i="127"/>
  <c r="D18" i="127"/>
  <c r="D9" i="127"/>
  <c r="F9" i="129"/>
  <c r="K9" i="129" s="1"/>
  <c r="J5" i="129"/>
  <c r="F30" i="131"/>
  <c r="G28" i="131"/>
  <c r="H28" i="131" s="1"/>
  <c r="D30" i="131"/>
  <c r="G29" i="131"/>
  <c r="J29" i="131" s="1"/>
  <c r="F23" i="131"/>
  <c r="D23" i="131"/>
  <c r="G21" i="131"/>
  <c r="G22" i="131"/>
  <c r="H22" i="131" s="1"/>
  <c r="F16" i="131"/>
  <c r="G15" i="131"/>
  <c r="J15" i="131" s="1"/>
  <c r="G14" i="131"/>
  <c r="D16" i="131"/>
  <c r="J7" i="131"/>
  <c r="H7" i="131"/>
  <c r="I7" i="131"/>
  <c r="K7" i="131"/>
  <c r="K6" i="131"/>
  <c r="I6" i="131"/>
  <c r="L6" i="131"/>
  <c r="H6" i="131"/>
  <c r="L8" i="131"/>
  <c r="K8" i="131"/>
  <c r="I8" i="131"/>
  <c r="H8" i="131"/>
  <c r="J8" i="131"/>
  <c r="J6" i="131"/>
  <c r="K5" i="131"/>
  <c r="G9" i="131"/>
  <c r="L5" i="131"/>
  <c r="I5" i="131"/>
  <c r="F9" i="131"/>
  <c r="J5" i="131"/>
  <c r="I35" i="127"/>
  <c r="K35" i="127"/>
  <c r="E35" i="127"/>
  <c r="K26" i="127"/>
  <c r="E26" i="127"/>
  <c r="I26" i="127"/>
  <c r="K18" i="127"/>
  <c r="E18" i="127"/>
  <c r="I18" i="127"/>
  <c r="I9" i="127"/>
  <c r="F46" i="31"/>
  <c r="Q46" i="31" s="1"/>
  <c r="F45" i="31"/>
  <c r="Q45" i="31" s="1"/>
  <c r="F7" i="31"/>
  <c r="Q7" i="31" s="1"/>
  <c r="F8" i="31"/>
  <c r="Q8" i="31" s="1"/>
  <c r="F9" i="31"/>
  <c r="Q9" i="31" s="1"/>
  <c r="F10" i="31"/>
  <c r="Q10" i="31" s="1"/>
  <c r="F11" i="31"/>
  <c r="Q11" i="31" s="1"/>
  <c r="F12" i="31"/>
  <c r="Q12" i="31" s="1"/>
  <c r="F14" i="31"/>
  <c r="Q14" i="31" s="1"/>
  <c r="F20" i="31"/>
  <c r="Q20" i="31" s="1"/>
  <c r="F21" i="31"/>
  <c r="Q21" i="31" s="1"/>
  <c r="F23" i="31"/>
  <c r="Q23" i="31" s="1"/>
  <c r="F24" i="31"/>
  <c r="Q24" i="31" s="1"/>
  <c r="F25" i="31"/>
  <c r="Q25" i="31" s="1"/>
  <c r="F26" i="31"/>
  <c r="Q26" i="31" s="1"/>
  <c r="F27" i="31"/>
  <c r="Q27" i="31" s="1"/>
  <c r="F28" i="31"/>
  <c r="Q28" i="31" s="1"/>
  <c r="F37" i="31"/>
  <c r="Q37" i="31" s="1"/>
  <c r="F36" i="31"/>
  <c r="Q36" i="31" s="1"/>
  <c r="F34" i="31"/>
  <c r="Q34" i="31" s="1"/>
  <c r="F33" i="31"/>
  <c r="Q33" i="31" s="1"/>
  <c r="F32" i="31"/>
  <c r="Q32" i="31" s="1"/>
  <c r="F30" i="31"/>
  <c r="Q30" i="31" s="1"/>
  <c r="F29" i="31"/>
  <c r="Q29" i="31" s="1"/>
  <c r="Q41" i="31" l="1"/>
  <c r="L28" i="131"/>
  <c r="K28" i="131"/>
  <c r="I28" i="131"/>
  <c r="G30" i="131"/>
  <c r="H30" i="131" s="1"/>
  <c r="J28" i="131"/>
  <c r="H29" i="131"/>
  <c r="K29" i="131"/>
  <c r="I29" i="131"/>
  <c r="L29" i="131"/>
  <c r="J22" i="131"/>
  <c r="I22" i="131"/>
  <c r="L22" i="131"/>
  <c r="K22" i="131"/>
  <c r="K21" i="131"/>
  <c r="L21" i="131"/>
  <c r="I21" i="131"/>
  <c r="G23" i="131"/>
  <c r="J21" i="131"/>
  <c r="H21" i="131"/>
  <c r="L15" i="131"/>
  <c r="I15" i="131"/>
  <c r="K15" i="131"/>
  <c r="H15" i="131"/>
  <c r="L14" i="131"/>
  <c r="I14" i="131"/>
  <c r="G16" i="131"/>
  <c r="K14" i="131"/>
  <c r="H14" i="131"/>
  <c r="J14" i="131"/>
  <c r="J9" i="131"/>
  <c r="H9" i="131"/>
  <c r="L9" i="131"/>
  <c r="I9" i="131"/>
  <c r="Q31" i="31"/>
  <c r="Q78" i="31"/>
  <c r="Q79" i="31"/>
  <c r="Q75" i="31"/>
  <c r="Q76" i="31"/>
  <c r="Q22" i="31"/>
  <c r="C6" i="129" s="1"/>
  <c r="H6" i="129" s="1"/>
  <c r="Q13" i="31"/>
  <c r="C5" i="129" s="1"/>
  <c r="H5" i="129" s="1"/>
  <c r="Q49" i="31"/>
  <c r="D5" i="129" s="1"/>
  <c r="J30" i="131" l="1"/>
  <c r="C8" i="129"/>
  <c r="H8" i="129" s="1"/>
  <c r="C7" i="129"/>
  <c r="H7" i="129" s="1"/>
  <c r="G6" i="129"/>
  <c r="L6" i="129" s="1"/>
  <c r="K30" i="131"/>
  <c r="I30" i="131"/>
  <c r="L30" i="131"/>
  <c r="K23" i="131"/>
  <c r="J23" i="131"/>
  <c r="L23" i="131"/>
  <c r="H23" i="131"/>
  <c r="I23" i="131"/>
  <c r="J16" i="131"/>
  <c r="L16" i="131"/>
  <c r="K16" i="131"/>
  <c r="I16" i="131"/>
  <c r="H16" i="131"/>
  <c r="D9" i="129"/>
  <c r="I9" i="129" s="1"/>
  <c r="I5" i="129"/>
  <c r="G5" i="129"/>
  <c r="Q80" i="31"/>
  <c r="E8" i="129" s="1"/>
  <c r="J8" i="129" s="1"/>
  <c r="Q77" i="31"/>
  <c r="E7" i="129" s="1"/>
  <c r="J7" i="129" s="1"/>
  <c r="M5" i="129" l="1"/>
  <c r="M6" i="129"/>
  <c r="C9" i="129"/>
  <c r="H9" i="129" s="1"/>
  <c r="E9" i="129"/>
  <c r="J9" i="129" s="1"/>
  <c r="G7" i="129"/>
  <c r="L7" i="129" s="1"/>
  <c r="M7" i="129" s="1"/>
  <c r="G8" i="129"/>
  <c r="L8" i="129" s="1"/>
  <c r="M8" i="129" s="1"/>
  <c r="L5" i="129"/>
  <c r="G9" i="129" l="1"/>
  <c r="L9" i="129" s="1"/>
</calcChain>
</file>

<file path=xl/sharedStrings.xml><?xml version="1.0" encoding="utf-8"?>
<sst xmlns="http://schemas.openxmlformats.org/spreadsheetml/2006/main" count="1580" uniqueCount="263">
  <si>
    <t>[%]</t>
  </si>
  <si>
    <t>Cf</t>
  </si>
  <si>
    <t>-</t>
  </si>
  <si>
    <t>Kazimirovskaya, 9</t>
  </si>
  <si>
    <t>Kuncevschina, 35</t>
  </si>
  <si>
    <t>[-]</t>
  </si>
  <si>
    <t>Days</t>
  </si>
  <si>
    <t>bathroom</t>
  </si>
  <si>
    <t>Итого</t>
  </si>
  <si>
    <t>Электрические устройства</t>
  </si>
  <si>
    <t>Освещение</t>
  </si>
  <si>
    <t>Отопление</t>
  </si>
  <si>
    <t>Квартира:#2.1</t>
  </si>
  <si>
    <t>Квартира</t>
  </si>
  <si>
    <t>Квартира:#2.2</t>
  </si>
  <si>
    <t>Квартира:#2.3</t>
  </si>
  <si>
    <t>Квартира:#2.4</t>
  </si>
  <si>
    <t>Место размещения</t>
  </si>
  <si>
    <t>Устройства</t>
  </si>
  <si>
    <t>Площадь [м2]:</t>
  </si>
  <si>
    <t>Количество</t>
  </si>
  <si>
    <t>[число]</t>
  </si>
  <si>
    <t>Количество человек:</t>
  </si>
  <si>
    <t>Роль:</t>
  </si>
  <si>
    <t>Владелец</t>
  </si>
  <si>
    <t>ед.изм.</t>
  </si>
  <si>
    <t>[ватт]</t>
  </si>
  <si>
    <t>Месяцы</t>
  </si>
  <si>
    <t>Недели</t>
  </si>
  <si>
    <t>Всего</t>
  </si>
  <si>
    <t>Понед</t>
  </si>
  <si>
    <t>Вторн</t>
  </si>
  <si>
    <t>Среда</t>
  </si>
  <si>
    <t>Пятн</t>
  </si>
  <si>
    <t>Суб</t>
  </si>
  <si>
    <t>Воскр</t>
  </si>
  <si>
    <t>[кВтч]</t>
  </si>
  <si>
    <t>Система</t>
  </si>
  <si>
    <t>[ВКЛ]</t>
  </si>
  <si>
    <t>[часы]</t>
  </si>
  <si>
    <t>спальня</t>
  </si>
  <si>
    <t>флуоресцентные</t>
  </si>
  <si>
    <t>электронагреватель</t>
  </si>
  <si>
    <t>стиральная машина</t>
  </si>
  <si>
    <t>посудомоечная машина</t>
  </si>
  <si>
    <t>холодильник</t>
  </si>
  <si>
    <t>кухонная электроплита</t>
  </si>
  <si>
    <t>электрическая плитка</t>
  </si>
  <si>
    <t>микроволновая печь</t>
  </si>
  <si>
    <t>кухонный комбайн</t>
  </si>
  <si>
    <t>фен</t>
  </si>
  <si>
    <t>утюг</t>
  </si>
  <si>
    <t>пылесос</t>
  </si>
  <si>
    <t>телевизор</t>
  </si>
  <si>
    <t>ПК</t>
  </si>
  <si>
    <t>HiFi стереосистема</t>
  </si>
  <si>
    <t>мультиварка</t>
  </si>
  <si>
    <t>телефон</t>
  </si>
  <si>
    <t>часы</t>
  </si>
  <si>
    <t>электрический чайник</t>
  </si>
  <si>
    <t>Статистика</t>
  </si>
  <si>
    <t>стандартное использование</t>
  </si>
  <si>
    <t>250 кВтч/год</t>
  </si>
  <si>
    <t>350 кВтч/год</t>
  </si>
  <si>
    <t>10мин/сутки</t>
  </si>
  <si>
    <t>3мин/сутки</t>
  </si>
  <si>
    <t>30 мин/неделю</t>
  </si>
  <si>
    <t>15 мин/неделю</t>
  </si>
  <si>
    <t>1 час/неделю</t>
  </si>
  <si>
    <t>Вентиляция: удовлетворительно</t>
  </si>
  <si>
    <t xml:space="preserve">светильник с вентиляцией для проветривания квартиры: всегда </t>
  </si>
  <si>
    <t>слишком жарко в вашей квартире: никогда</t>
  </si>
  <si>
    <t>жилая комната</t>
  </si>
  <si>
    <t xml:space="preserve">жилая комната </t>
  </si>
  <si>
    <t>кухня</t>
  </si>
  <si>
    <t>коридор</t>
  </si>
  <si>
    <t>ванная</t>
  </si>
  <si>
    <t>накаливания</t>
  </si>
  <si>
    <t>Четв</t>
  </si>
  <si>
    <t xml:space="preserve">кухня </t>
  </si>
  <si>
    <t>Коридор/спальня</t>
  </si>
  <si>
    <t>жилая комната/спальня</t>
  </si>
  <si>
    <t xml:space="preserve">спальня </t>
  </si>
  <si>
    <t>квартира</t>
  </si>
  <si>
    <t>квартира:#2.2</t>
  </si>
  <si>
    <r>
      <t>Площадь [м</t>
    </r>
    <r>
      <rPr>
        <b/>
        <vertAlign val="super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>]:</t>
    </r>
  </si>
  <si>
    <t>Коридор</t>
  </si>
  <si>
    <t>Ванная</t>
  </si>
  <si>
    <t>Жилая комната</t>
  </si>
  <si>
    <t>1100 кВтч/год</t>
  </si>
  <si>
    <t>10 мин/сутки</t>
  </si>
  <si>
    <t>3 мин/сутки</t>
  </si>
  <si>
    <t>Вентиляция: удовлетворительная</t>
  </si>
  <si>
    <t>Включение резистивного электронагревателя</t>
  </si>
  <si>
    <t>использование регуляторов нагревателей: изредка</t>
  </si>
  <si>
    <t>Временное оключение за последние 2 года: Отопление и ГВС</t>
  </si>
  <si>
    <t xml:space="preserve">светильник с вентиляцией для проветривания квартиры: для проветривания после приготовления пищи, курения </t>
  </si>
  <si>
    <t>отключение горячей воды: в летний период, на 2 недели</t>
  </si>
  <si>
    <t>Как вы оцениваете систему горячего водоснабжения в вашей квартире?</t>
  </si>
  <si>
    <t>отключение горячей воды: в летний период, на 2 редели/1 месяц</t>
  </si>
  <si>
    <t>Температура: удовлетворительная</t>
  </si>
  <si>
    <t>Давление: удовлетворительное</t>
  </si>
  <si>
    <t>Вы обращались с жалобами по поводу:</t>
  </si>
  <si>
    <t>Отопление: Да</t>
  </si>
  <si>
    <t>ГВС: Да</t>
  </si>
  <si>
    <t>Электроэнергия: Да</t>
  </si>
  <si>
    <t>ГВС: Нет</t>
  </si>
  <si>
    <t>Электроэнергия:Нет</t>
  </si>
  <si>
    <t xml:space="preserve">светильник с вентиляцией для проветривания квартиры: редко </t>
  </si>
  <si>
    <t>отключение горячей воды: в летний период</t>
  </si>
  <si>
    <t>Давление: неудовлетворительное</t>
  </si>
  <si>
    <t>Колеблется  ли напор горячей воды в течение 24 часов: в вечерние часы</t>
  </si>
  <si>
    <t>Отопление: Нет</t>
  </si>
  <si>
    <t>Электроэнергия: Нет</t>
  </si>
  <si>
    <t>Включение резистивных электронагревателей</t>
  </si>
  <si>
    <t>Кухня</t>
  </si>
  <si>
    <t xml:space="preserve">Кухня </t>
  </si>
  <si>
    <t>Спальня</t>
  </si>
  <si>
    <t xml:space="preserve">Спальня </t>
  </si>
  <si>
    <t>светильник с вентиляцией для проветривания квартиры: редко</t>
  </si>
  <si>
    <t>Отопление:Да</t>
  </si>
  <si>
    <t>неверно!!!!!!</t>
  </si>
  <si>
    <t>люди болеют ввиду низкой температуры в квартитре:никогда</t>
  </si>
  <si>
    <t>люди болеют ввиду низкой температуры в квартитре: 1-2 раза и много раз</t>
  </si>
  <si>
    <t xml:space="preserve">люди болеют ввиду низкой температуры в квартитре: 1 или 2 раза </t>
  </si>
  <si>
    <t xml:space="preserve">Кухня  </t>
  </si>
  <si>
    <t>светильник с вентиляцией для проветривания квартиры: всегда/в основном ночью во время сна/для проветривания после приготовления пищи, курения/редко</t>
  </si>
  <si>
    <t>Год постройки:</t>
  </si>
  <si>
    <t>Год постройки</t>
  </si>
  <si>
    <t>Последний год проведения реконструкции</t>
  </si>
  <si>
    <t>Площадь: [м2]</t>
  </si>
  <si>
    <t>Объем: [м3]</t>
  </si>
  <si>
    <t>Площадь окон: [м2]</t>
  </si>
  <si>
    <t xml:space="preserve">Количество этажей: </t>
  </si>
  <si>
    <t>Количество квартир:</t>
  </si>
  <si>
    <t>Количество подъездов</t>
  </si>
  <si>
    <t>Количество лифтов:</t>
  </si>
  <si>
    <t>Двор:</t>
  </si>
  <si>
    <t>Парковка:</t>
  </si>
  <si>
    <t>Количество (жильцов) человек:</t>
  </si>
  <si>
    <t>Количество человек в дневные часы:</t>
  </si>
  <si>
    <t>Тип теплоснабжения:</t>
  </si>
  <si>
    <t xml:space="preserve">Количество теплообменников: </t>
  </si>
  <si>
    <t>Количество теплообменников:</t>
  </si>
  <si>
    <t>Теплоснабжающая организация: "Минскэнерго"</t>
  </si>
  <si>
    <t>Энергоснабжающая организация: "Минскэнерго"</t>
  </si>
  <si>
    <t>Провайдер Интернет-услуг: "Белтелеком"</t>
  </si>
  <si>
    <t>да</t>
  </si>
  <si>
    <t>централизованное теплоснабжение</t>
  </si>
  <si>
    <t>ул. Каменогорская, 30</t>
  </si>
  <si>
    <t>ул. Каменогорская, 86</t>
  </si>
  <si>
    <t>ул. Казимировская, 9</t>
  </si>
  <si>
    <t>ул. Кунцевщина, 35</t>
  </si>
  <si>
    <t>Потребление электроэнергии</t>
  </si>
  <si>
    <t>Потребление тепловой энергии</t>
  </si>
  <si>
    <t>Энергопотребление</t>
  </si>
  <si>
    <t>Год</t>
  </si>
  <si>
    <t>Месяцы (данные из счетов)</t>
  </si>
  <si>
    <t>Ежемесячное потребление электроэнергии</t>
  </si>
  <si>
    <t>Показатель потребления электроэнергии на единицу площади</t>
  </si>
  <si>
    <t>Показатель потребления электроэнергии на количество квартир</t>
  </si>
  <si>
    <t>Показатель потребления тепловой энергии на единицу площади</t>
  </si>
  <si>
    <t>Показатель потребления тепловой энергии на количество квартир</t>
  </si>
  <si>
    <t>Электроэнергия</t>
  </si>
  <si>
    <t>Тепловая энергия</t>
  </si>
  <si>
    <t>[кВтч/м2]</t>
  </si>
  <si>
    <t>[кВтч/квартиру]</t>
  </si>
  <si>
    <t>ВСЕГО</t>
  </si>
  <si>
    <t>Ежемесячное потребление тепловой энергии</t>
  </si>
  <si>
    <t>Потребление энергии</t>
  </si>
  <si>
    <t>Потребление электроэнергии и показатели</t>
  </si>
  <si>
    <t>Здание</t>
  </si>
  <si>
    <t>[м2]</t>
  </si>
  <si>
    <t>Площадь</t>
  </si>
  <si>
    <t>Количество квартир</t>
  </si>
  <si>
    <t>Количество этажей</t>
  </si>
  <si>
    <t>Период</t>
  </si>
  <si>
    <t>Годовое потребление</t>
  </si>
  <si>
    <t>Потребление электроэнергии на единицу площади</t>
  </si>
  <si>
    <t>Потребление электроэнергии на количество квартир</t>
  </si>
  <si>
    <t xml:space="preserve">Ежемесячное потребление тепловой энергии </t>
  </si>
  <si>
    <t>Потребление тепловой энергии на единицу площади</t>
  </si>
  <si>
    <t>Потребление тепловой энергии на количество квартир</t>
  </si>
  <si>
    <t>[кВтч/квартира]</t>
  </si>
  <si>
    <t>Окт-12 ÷ Сент-13</t>
  </si>
  <si>
    <t>Окт-12 ÷ Сент-14</t>
  </si>
  <si>
    <t>Год = 2012</t>
  </si>
  <si>
    <t xml:space="preserve">Конечное использование электроэнергии, потребляемой оборудованием зданий </t>
  </si>
  <si>
    <t>Распределение энергии при конечном использовании</t>
  </si>
  <si>
    <t>Система отопления</t>
  </si>
  <si>
    <t>Пункт водоснабжения</t>
  </si>
  <si>
    <t>Лифты</t>
  </si>
  <si>
    <t>Квартиры</t>
  </si>
  <si>
    <t>Общий фонд зданий</t>
  </si>
  <si>
    <t>янв</t>
  </si>
  <si>
    <t>фев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</si>
  <si>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</si>
  <si>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</si>
  <si>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</si>
  <si>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</si>
  <si>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</si>
  <si>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</si>
  <si>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</si>
  <si>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</si>
  <si>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дек</t>
  </si>
  <si>
    <t>Отопительный сезон</t>
  </si>
  <si>
    <t>ОСВЕЩЕНИЕ</t>
  </si>
  <si>
    <t>Дни</t>
  </si>
  <si>
    <t>подъезд</t>
  </si>
  <si>
    <t>тамбур</t>
  </si>
  <si>
    <t>технический этаж</t>
  </si>
  <si>
    <t>подвальное помещение</t>
  </si>
  <si>
    <t>аварийное освещение</t>
  </si>
  <si>
    <t>наружное освещение</t>
  </si>
  <si>
    <t>флуоросцентные</t>
  </si>
  <si>
    <t>светодиодные</t>
  </si>
  <si>
    <t>чердак</t>
  </si>
  <si>
    <t>административные помещения</t>
  </si>
  <si>
    <t>подъезд, лестничная клетка</t>
  </si>
  <si>
    <t>лестницы</t>
  </si>
  <si>
    <t>ТЕПЛОВОЙ пункт</t>
  </si>
  <si>
    <t>Теплообменник</t>
  </si>
  <si>
    <t>Grundfoss UPSD65-180F (отопление)</t>
  </si>
  <si>
    <t>Grundfoss CR3-5 (подпиточный насос)</t>
  </si>
  <si>
    <t>Grundfoss UPS 25-80B (горячая вода)</t>
  </si>
  <si>
    <t>Grundfoss UPS 25-80B (запас горячей воды)</t>
  </si>
  <si>
    <t>Grundfoss - (запас горячей воды)</t>
  </si>
  <si>
    <t>Grundfoss CR-3  (запас горячей воды)</t>
  </si>
  <si>
    <t>Grundfoss (отопление)</t>
  </si>
  <si>
    <t>Grundfoss СR-1 (отопление)</t>
  </si>
  <si>
    <t>Grundfos MAGNA D65-120 F (отопление)</t>
  </si>
  <si>
    <t>Grundfoss (подпиточный насос)</t>
  </si>
  <si>
    <t>Grundfoss UPS 32 120 FB(подпиточный насос)</t>
  </si>
  <si>
    <t>Grundfoss (горячая вода)</t>
  </si>
  <si>
    <t>Grundfoss D32  120 F (горячая вода)</t>
  </si>
  <si>
    <t>Grundfoss CR-3 (горячая вода)</t>
  </si>
  <si>
    <t>Grundfoss СR-1 (резервное отопление)</t>
  </si>
  <si>
    <t>Пункт холодного водоснабжения</t>
  </si>
  <si>
    <t>Grundfoss (вода)</t>
  </si>
  <si>
    <t>Grundfoss UPS (вода)</t>
  </si>
  <si>
    <t>Grundfoss (запас воды)</t>
  </si>
  <si>
    <t>Grundfoss UPS  (запас воды)</t>
  </si>
  <si>
    <t>Лифт</t>
  </si>
  <si>
    <t>Лифтовая шахта</t>
  </si>
  <si>
    <t>Служебный лифт</t>
  </si>
  <si>
    <t>Количество человек</t>
  </si>
  <si>
    <t>Конечное использование энергии, потребляемой оборудованием здания</t>
  </si>
  <si>
    <t>Распределение при конечном использовании</t>
  </si>
  <si>
    <t>Показатели</t>
  </si>
  <si>
    <t>[кВтч/человека]</t>
  </si>
  <si>
    <t>Потребление электроэнергии на количество человек</t>
  </si>
  <si>
    <t>Месяц</t>
  </si>
  <si>
    <t>ноябр</t>
  </si>
  <si>
    <t xml:space="preserve">Светильник с вентиляцией для проветривания квартиры: всегда </t>
  </si>
  <si>
    <t>Использование регуляторов нагревателей: изредка</t>
  </si>
  <si>
    <t>Слишком жарко в вашей квартире: никогда</t>
  </si>
  <si>
    <t>Люди болеют ввиду низкой температуры в квартитре: 1-2 раза</t>
  </si>
  <si>
    <t>Отключение горячей воды: в летний период, на 1 неделю</t>
  </si>
  <si>
    <t xml:space="preserve">Светильник с вентиляцией для проветривания квартиры: редко/никогда </t>
  </si>
  <si>
    <t>Использование регуляторов нагревателей: часто</t>
  </si>
  <si>
    <t>Люди болеют ввиду низкой температуры в квартитре: никогда</t>
  </si>
  <si>
    <t>Светильник с вентиляцией для проветривания квартиры:  для проветривания после приготовления пищи, курения</t>
  </si>
  <si>
    <t xml:space="preserve">Светильник с вентиляцией для проветривания квартиры: для проветривания после приготовления пищи, курения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</si>
</sst>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0]mmm\-yy;@"/>
    <numFmt numFmtId="165" formatCode="#,##0.0"/>
    <numFmt numFmtId="166" formatCode="0.0%"/>
    <numFmt numFmtId="167" formatCode="0.0"/>
    <numFmt numFmtId="168" formatCode="#,##0.000"/>
  </numFmts>
  <fonts count="5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indexed="9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7"/>
      <name val="Calibri"/>
      <family val="2"/>
      <scheme val="minor"/>
    </font>
    <font>
      <b/>
      <sz val="10"/>
      <color indexed="57"/>
      <name val="Calibri"/>
      <family val="2"/>
      <scheme val="minor"/>
    </font>
    <font>
      <i/>
      <sz val="10"/>
      <color indexed="17"/>
      <name val="Calibri"/>
      <family val="2"/>
      <scheme val="minor"/>
    </font>
    <font>
      <sz val="10"/>
      <color indexed="57"/>
      <name val="Calibri"/>
      <family val="2"/>
      <scheme val="minor"/>
    </font>
    <font>
      <i/>
      <sz val="10"/>
      <color indexed="57"/>
      <name val="Calibri"/>
      <family val="2"/>
      <scheme val="minor"/>
    </font>
    <font>
      <sz val="10"/>
      <color indexed="20"/>
      <name val="Calibri"/>
      <family val="2"/>
      <scheme val="minor"/>
    </font>
    <font>
      <b/>
      <sz val="10"/>
      <name val="Calibri"/>
      <family val="2"/>
    </font>
    <font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0"/>
      <color rgb="FF339933"/>
      <name val="Calibri"/>
      <family val="2"/>
      <scheme val="minor"/>
    </font>
    <font>
      <b/>
      <i/>
      <sz val="10"/>
      <color rgb="FF339933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i/>
      <sz val="8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b/>
      <i/>
      <sz val="10"/>
      <color rgb="FF00206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9F907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0000"/>
        <bgColor indexed="64"/>
      </patternFill>
    </fill>
  </fills>
  <borders count="2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indexed="64"/>
      </bottom>
      <diagonal/>
    </border>
    <border>
      <left style="hair">
        <color rgb="FF000000"/>
      </left>
      <right style="dotted">
        <color rgb="FF000000"/>
      </right>
      <top style="thin">
        <color rgb="FF000000"/>
      </top>
      <bottom style="hair">
        <color indexed="64"/>
      </bottom>
      <diagonal/>
    </border>
    <border>
      <left style="hair">
        <color indexed="8"/>
      </left>
      <right style="dotted">
        <color rgb="FF000000"/>
      </right>
      <top style="thin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dotted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dotted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thin">
        <color rgb="FF000000"/>
      </bottom>
      <diagonal/>
    </border>
    <border>
      <left style="hair">
        <color rgb="FF000000"/>
      </left>
      <right style="dotted">
        <color rgb="FF000000"/>
      </right>
      <top style="hair">
        <color indexed="64"/>
      </top>
      <bottom style="thin">
        <color rgb="FF000000"/>
      </bottom>
      <diagonal/>
    </border>
    <border>
      <left style="hair">
        <color indexed="8"/>
      </left>
      <right style="dotted">
        <color rgb="FF000000"/>
      </right>
      <top style="hair">
        <color indexed="64"/>
      </top>
      <bottom style="thin">
        <color rgb="FF000000"/>
      </bottom>
      <diagonal/>
    </border>
    <border>
      <left style="hair">
        <color rgb="FF000000"/>
      </left>
      <right style="dotted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indexed="8"/>
      </left>
      <right style="dotted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8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tted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8"/>
      </left>
      <right style="dotted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8"/>
      </left>
      <right/>
      <top style="thin">
        <color rgb="FF000000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rgb="FF000000"/>
      </bottom>
      <diagonal/>
    </border>
    <border>
      <left style="hair">
        <color indexed="8"/>
      </left>
      <right/>
      <top style="thin">
        <color rgb="FF000000"/>
      </top>
      <bottom style="hair">
        <color rgb="FF000000"/>
      </bottom>
      <diagonal/>
    </border>
    <border>
      <left style="hair">
        <color indexed="8"/>
      </left>
      <right/>
      <top style="hair">
        <color rgb="FF000000"/>
      </top>
      <bottom style="hair">
        <color rgb="FF000000"/>
      </bottom>
      <diagonal/>
    </border>
    <border>
      <left style="hair">
        <color indexed="8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dotted">
        <color rgb="FF000000"/>
      </right>
      <top/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thin">
        <color rgb="FF000000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64"/>
      </top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thin">
        <color rgb="FF000000"/>
      </top>
      <bottom style="hair">
        <color rgb="FF000000"/>
      </bottom>
      <diagonal/>
    </border>
    <border>
      <left style="medium">
        <color indexed="8"/>
      </left>
      <right style="medium">
        <color indexed="8"/>
      </right>
      <top style="hair">
        <color rgb="FF000000"/>
      </top>
      <bottom style="hair">
        <color rgb="FF000000"/>
      </bottom>
      <diagonal/>
    </border>
    <border>
      <left style="medium">
        <color indexed="8"/>
      </left>
      <right style="medium">
        <color indexed="8"/>
      </right>
      <top style="hair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medium">
        <color indexed="8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hair">
        <color rgb="FF000000"/>
      </bottom>
      <diagonal/>
    </border>
    <border>
      <left style="hair">
        <color rgb="FF000000"/>
      </left>
      <right style="medium">
        <color indexed="8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8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8"/>
      </left>
      <right/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hair">
        <color rgb="FF000000"/>
      </bottom>
      <diagonal/>
    </border>
    <border>
      <left/>
      <right style="dotted">
        <color rgb="FF000000"/>
      </right>
      <top/>
      <bottom style="hair">
        <color rgb="FF000000"/>
      </bottom>
      <diagonal/>
    </border>
    <border>
      <left style="dotted">
        <color rgb="FF000000"/>
      </left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8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8"/>
      </right>
      <top style="thin">
        <color rgb="FF000000"/>
      </top>
      <bottom style="thin">
        <color rgb="FF000000"/>
      </bottom>
      <diagonal/>
    </border>
    <border>
      <left/>
      <right style="medium">
        <color indexed="8"/>
      </right>
      <top/>
      <bottom style="thin">
        <color rgb="FF000000"/>
      </bottom>
      <diagonal/>
    </border>
    <border>
      <left style="medium">
        <color indexed="8"/>
      </left>
      <right style="medium">
        <color indexed="8"/>
      </right>
      <top/>
      <bottom style="thin">
        <color rgb="FF0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rgb="FF000000"/>
      </top>
      <bottom style="hair">
        <color rgb="FF000000"/>
      </bottom>
      <diagonal/>
    </border>
    <border>
      <left style="hair">
        <color indexed="8"/>
      </left>
      <right style="medium">
        <color indexed="8"/>
      </right>
      <top style="hair">
        <color rgb="FF000000"/>
      </top>
      <bottom style="hair">
        <color rgb="FF000000"/>
      </bottom>
      <diagonal/>
    </border>
    <border>
      <left style="hair">
        <color indexed="8"/>
      </left>
      <right style="medium">
        <color indexed="8"/>
      </right>
      <top style="hair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10">
    <xf numFmtId="0" fontId="0" fillId="0" borderId="0" xfId="0"/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0" fontId="3" fillId="0" borderId="5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 wrapText="1"/>
    </xf>
    <xf numFmtId="3" fontId="4" fillId="0" borderId="38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/>
    <xf numFmtId="0" fontId="12" fillId="0" borderId="28" xfId="0" applyFont="1" applyBorder="1"/>
    <xf numFmtId="4" fontId="12" fillId="0" borderId="28" xfId="0" applyNumberFormat="1" applyFont="1" applyBorder="1"/>
    <xf numFmtId="0" fontId="12" fillId="0" borderId="28" xfId="0" applyFont="1" applyBorder="1" applyAlignment="1">
      <alignment horizontal="right"/>
    </xf>
    <xf numFmtId="0" fontId="12" fillId="4" borderId="28" xfId="0" applyFont="1" applyFill="1" applyBorder="1"/>
    <xf numFmtId="0" fontId="12" fillId="0" borderId="27" xfId="0" applyFont="1" applyBorder="1"/>
    <xf numFmtId="0" fontId="12" fillId="0" borderId="103" xfId="0" applyFont="1" applyBorder="1"/>
    <xf numFmtId="0" fontId="7" fillId="0" borderId="0" xfId="0" applyFont="1" applyAlignment="1">
      <alignment horizontal="center"/>
    </xf>
    <xf numFmtId="0" fontId="12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4" fontId="12" fillId="0" borderId="28" xfId="0" applyNumberFormat="1" applyFont="1" applyBorder="1" applyAlignment="1">
      <alignment horizontal="left"/>
    </xf>
    <xf numFmtId="0" fontId="12" fillId="4" borderId="28" xfId="0" applyFont="1" applyFill="1" applyBorder="1" applyAlignment="1">
      <alignment horizontal="left"/>
    </xf>
    <xf numFmtId="0" fontId="12" fillId="0" borderId="103" xfId="0" applyFont="1" applyBorder="1" applyAlignment="1">
      <alignment horizontal="left"/>
    </xf>
    <xf numFmtId="0" fontId="12" fillId="0" borderId="6" xfId="0" applyFont="1" applyBorder="1" applyAlignment="1">
      <alignment horizontal="right" vertical="top"/>
    </xf>
    <xf numFmtId="0" fontId="12" fillId="0" borderId="1" xfId="0" applyFont="1" applyBorder="1" applyAlignment="1">
      <alignment horizontal="right" vertical="top"/>
    </xf>
    <xf numFmtId="0" fontId="12" fillId="0" borderId="16" xfId="0" applyFont="1" applyBorder="1" applyAlignment="1">
      <alignment horizontal="right" vertical="top"/>
    </xf>
    <xf numFmtId="0" fontId="12" fillId="0" borderId="12" xfId="0" applyFont="1" applyBorder="1" applyAlignment="1">
      <alignment horizontal="right" vertical="top"/>
    </xf>
    <xf numFmtId="0" fontId="12" fillId="0" borderId="15" xfId="0" applyFont="1" applyBorder="1" applyAlignment="1">
      <alignment horizontal="right" vertical="top"/>
    </xf>
    <xf numFmtId="0" fontId="12" fillId="0" borderId="105" xfId="0" applyFont="1" applyBorder="1" applyAlignment="1">
      <alignment horizontal="right" vertical="top"/>
    </xf>
    <xf numFmtId="1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4" fontId="19" fillId="0" borderId="0" xfId="0" applyNumberFormat="1" applyFont="1" applyFill="1" applyAlignment="1">
      <alignment vertical="center"/>
    </xf>
    <xf numFmtId="46" fontId="7" fillId="0" borderId="0" xfId="0" applyNumberFormat="1" applyFont="1" applyAlignment="1">
      <alignment horizontal="center" vertical="center"/>
    </xf>
    <xf numFmtId="14" fontId="7" fillId="0" borderId="0" xfId="0" applyNumberFormat="1" applyFont="1"/>
    <xf numFmtId="1" fontId="15" fillId="11" borderId="36" xfId="0" applyNumberFormat="1" applyFont="1" applyFill="1" applyBorder="1" applyAlignment="1">
      <alignment vertical="center"/>
    </xf>
    <xf numFmtId="14" fontId="7" fillId="11" borderId="117" xfId="0" applyNumberFormat="1" applyFont="1" applyFill="1" applyBorder="1" applyAlignment="1">
      <alignment horizontal="center" vertical="center" wrapText="1"/>
    </xf>
    <xf numFmtId="0" fontId="16" fillId="11" borderId="118" xfId="0" applyFont="1" applyFill="1" applyBorder="1" applyAlignment="1">
      <alignment horizontal="center" vertical="center" wrapText="1"/>
    </xf>
    <xf numFmtId="0" fontId="17" fillId="11" borderId="123" xfId="0" applyFont="1" applyFill="1" applyBorder="1" applyAlignment="1">
      <alignment horizontal="center" vertical="center" wrapText="1"/>
    </xf>
    <xf numFmtId="164" fontId="7" fillId="11" borderId="35" xfId="0" applyNumberFormat="1" applyFont="1" applyFill="1" applyBorder="1" applyAlignment="1">
      <alignment horizontal="center" vertical="center"/>
    </xf>
    <xf numFmtId="3" fontId="16" fillId="11" borderId="101" xfId="0" applyNumberFormat="1" applyFont="1" applyFill="1" applyBorder="1" applyAlignment="1">
      <alignment horizontal="center" vertical="center"/>
    </xf>
    <xf numFmtId="4" fontId="17" fillId="11" borderId="102" xfId="0" applyNumberFormat="1" applyFont="1" applyFill="1" applyBorder="1" applyAlignment="1">
      <alignment horizontal="center" vertical="center"/>
    </xf>
    <xf numFmtId="164" fontId="7" fillId="11" borderId="93" xfId="0" applyNumberFormat="1" applyFont="1" applyFill="1" applyBorder="1" applyAlignment="1">
      <alignment horizontal="center" vertical="center"/>
    </xf>
    <xf numFmtId="3" fontId="16" fillId="11" borderId="15" xfId="0" applyNumberFormat="1" applyFont="1" applyFill="1" applyBorder="1" applyAlignment="1">
      <alignment horizontal="center" vertical="center"/>
    </xf>
    <xf numFmtId="4" fontId="17" fillId="11" borderId="28" xfId="0" applyNumberFormat="1" applyFont="1" applyFill="1" applyBorder="1" applyAlignment="1">
      <alignment horizontal="center" vertical="center"/>
    </xf>
    <xf numFmtId="164" fontId="7" fillId="11" borderId="114" xfId="0" applyNumberFormat="1" applyFont="1" applyFill="1" applyBorder="1" applyAlignment="1">
      <alignment horizontal="center" vertical="center"/>
    </xf>
    <xf numFmtId="3" fontId="16" fillId="11" borderId="119" xfId="0" applyNumberFormat="1" applyFont="1" applyFill="1" applyBorder="1" applyAlignment="1">
      <alignment horizontal="center" vertical="center"/>
    </xf>
    <xf numFmtId="4" fontId="17" fillId="11" borderId="108" xfId="0" applyNumberFormat="1" applyFont="1" applyFill="1" applyBorder="1" applyAlignment="1">
      <alignment horizontal="center" vertical="center"/>
    </xf>
    <xf numFmtId="0" fontId="16" fillId="11" borderId="25" xfId="0" applyFont="1" applyFill="1" applyBorder="1" applyAlignment="1">
      <alignment horizontal="center" vertical="center" wrapText="1"/>
    </xf>
    <xf numFmtId="0" fontId="17" fillId="11" borderId="26" xfId="0" applyFont="1" applyFill="1" applyBorder="1" applyAlignment="1">
      <alignment horizontal="center" vertical="center" wrapText="1"/>
    </xf>
    <xf numFmtId="0" fontId="11" fillId="0" borderId="125" xfId="0" applyFont="1" applyFill="1" applyBorder="1" applyAlignment="1">
      <alignment horizontal="center" vertical="center" wrapText="1"/>
    </xf>
    <xf numFmtId="4" fontId="34" fillId="11" borderId="127" xfId="0" applyNumberFormat="1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 wrapText="1"/>
    </xf>
    <xf numFmtId="4" fontId="24" fillId="0" borderId="94" xfId="0" applyNumberFormat="1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 wrapText="1"/>
    </xf>
    <xf numFmtId="4" fontId="24" fillId="0" borderId="28" xfId="0" applyNumberFormat="1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 wrapText="1"/>
    </xf>
    <xf numFmtId="4" fontId="24" fillId="0" borderId="95" xfId="0" applyNumberFormat="1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23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/>
    </xf>
    <xf numFmtId="1" fontId="31" fillId="0" borderId="3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 wrapText="1"/>
    </xf>
    <xf numFmtId="3" fontId="33" fillId="11" borderId="126" xfId="0" applyNumberFormat="1" applyFont="1" applyFill="1" applyBorder="1" applyAlignment="1">
      <alignment horizontal="center" vertical="center"/>
    </xf>
    <xf numFmtId="4" fontId="34" fillId="11" borderId="126" xfId="0" applyNumberFormat="1" applyFont="1" applyFill="1" applyBorder="1" applyAlignment="1">
      <alignment horizontal="center" vertical="center"/>
    </xf>
    <xf numFmtId="1" fontId="32" fillId="0" borderId="106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9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95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94" xfId="0" applyFont="1" applyFill="1" applyBorder="1" applyAlignment="1">
      <alignment horizontal="center" vertical="center" wrapText="1"/>
    </xf>
    <xf numFmtId="1" fontId="32" fillId="0" borderId="99" xfId="0" applyNumberFormat="1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/>
    </xf>
    <xf numFmtId="1" fontId="32" fillId="0" borderId="100" xfId="0" applyNumberFormat="1" applyFont="1" applyFill="1" applyBorder="1" applyAlignment="1">
      <alignment horizontal="center" vertical="center"/>
    </xf>
    <xf numFmtId="3" fontId="28" fillId="11" borderId="126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95" xfId="0" applyFont="1" applyFill="1" applyBorder="1" applyAlignment="1">
      <alignment horizontal="center" vertical="center" wrapText="1"/>
    </xf>
    <xf numFmtId="4" fontId="29" fillId="0" borderId="20" xfId="0" applyNumberFormat="1" applyFont="1" applyFill="1" applyBorder="1" applyAlignment="1">
      <alignment horizontal="center" vertical="center"/>
    </xf>
    <xf numFmtId="4" fontId="29" fillId="0" borderId="94" xfId="0" applyNumberFormat="1" applyFont="1" applyFill="1" applyBorder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/>
    </xf>
    <xf numFmtId="4" fontId="29" fillId="0" borderId="28" xfId="0" applyNumberFormat="1" applyFont="1" applyFill="1" applyBorder="1" applyAlignment="1">
      <alignment horizontal="center" vertical="center"/>
    </xf>
    <xf numFmtId="4" fontId="29" fillId="0" borderId="4" xfId="0" applyNumberFormat="1" applyFont="1" applyFill="1" applyBorder="1" applyAlignment="1">
      <alignment horizontal="center" vertical="center"/>
    </xf>
    <xf numFmtId="4" fontId="29" fillId="0" borderId="95" xfId="0" applyNumberFormat="1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3" fontId="17" fillId="0" borderId="4" xfId="0" applyNumberFormat="1" applyFont="1" applyFill="1" applyBorder="1" applyAlignment="1">
      <alignment horizontal="center" vertical="center"/>
    </xf>
    <xf numFmtId="4" fontId="35" fillId="11" borderId="126" xfId="0" applyNumberFormat="1" applyFont="1" applyFill="1" applyBorder="1" applyAlignment="1">
      <alignment horizontal="center" vertical="center"/>
    </xf>
    <xf numFmtId="4" fontId="35" fillId="11" borderId="127" xfId="0" applyNumberFormat="1" applyFont="1" applyFill="1" applyBorder="1" applyAlignment="1">
      <alignment horizontal="center" vertical="center"/>
    </xf>
    <xf numFmtId="0" fontId="7" fillId="10" borderId="130" xfId="0" applyFont="1" applyFill="1" applyBorder="1" applyAlignment="1">
      <alignment horizontal="right" vertical="center"/>
    </xf>
    <xf numFmtId="4" fontId="7" fillId="10" borderId="31" xfId="0" applyNumberFormat="1" applyFont="1" applyFill="1" applyBorder="1" applyAlignment="1">
      <alignment horizontal="left" vertical="center"/>
    </xf>
    <xf numFmtId="4" fontId="7" fillId="10" borderId="107" xfId="0" applyNumberFormat="1" applyFont="1" applyFill="1" applyBorder="1" applyAlignment="1">
      <alignment horizontal="right" vertical="center"/>
    </xf>
    <xf numFmtId="0" fontId="7" fillId="10" borderId="107" xfId="0" applyFont="1" applyFill="1" applyBorder="1" applyAlignment="1">
      <alignment horizontal="left" vertical="center"/>
    </xf>
    <xf numFmtId="4" fontId="7" fillId="10" borderId="131" xfId="0" applyNumberFormat="1" applyFont="1" applyFill="1" applyBorder="1" applyAlignment="1">
      <alignment horizontal="center" vertical="center"/>
    </xf>
    <xf numFmtId="0" fontId="7" fillId="10" borderId="132" xfId="0" applyFont="1" applyFill="1" applyBorder="1" applyAlignment="1">
      <alignment horizontal="center" vertical="center"/>
    </xf>
    <xf numFmtId="0" fontId="7" fillId="10" borderId="131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7" fillId="5" borderId="92" xfId="0" applyFont="1" applyFill="1" applyBorder="1" applyAlignment="1">
      <alignment horizontal="center" vertical="center" wrapText="1"/>
    </xf>
    <xf numFmtId="3" fontId="17" fillId="0" borderId="7" xfId="0" applyNumberFormat="1" applyFont="1" applyFill="1" applyBorder="1" applyAlignment="1">
      <alignment horizontal="center" vertical="center"/>
    </xf>
    <xf numFmtId="4" fontId="29" fillId="0" borderId="7" xfId="0" applyNumberFormat="1" applyFont="1" applyFill="1" applyBorder="1" applyAlignment="1">
      <alignment horizontal="center" vertical="center"/>
    </xf>
    <xf numFmtId="4" fontId="29" fillId="0" borderId="27" xfId="0" applyNumberFormat="1" applyFont="1" applyFill="1" applyBorder="1" applyAlignment="1">
      <alignment horizontal="center" vertical="center"/>
    </xf>
    <xf numFmtId="1" fontId="31" fillId="0" borderId="88" xfId="0" applyNumberFormat="1" applyFont="1" applyFill="1" applyBorder="1" applyAlignment="1">
      <alignment horizontal="center" vertical="center"/>
    </xf>
    <xf numFmtId="1" fontId="31" fillId="0" borderId="91" xfId="0" applyNumberFormat="1" applyFont="1" applyFill="1" applyBorder="1" applyAlignment="1">
      <alignment horizontal="center" vertical="center"/>
    </xf>
    <xf numFmtId="3" fontId="17" fillId="0" borderId="88" xfId="0" applyNumberFormat="1" applyFont="1" applyFill="1" applyBorder="1" applyAlignment="1">
      <alignment horizontal="center" vertical="center"/>
    </xf>
    <xf numFmtId="4" fontId="29" fillId="0" borderId="88" xfId="0" applyNumberFormat="1" applyFont="1" applyFill="1" applyBorder="1" applyAlignment="1">
      <alignment horizontal="center" vertical="center"/>
    </xf>
    <xf numFmtId="4" fontId="29" fillId="0" borderId="108" xfId="0" applyNumberFormat="1" applyFont="1" applyFill="1" applyBorder="1" applyAlignment="1">
      <alignment horizontal="center" vertical="center"/>
    </xf>
    <xf numFmtId="3" fontId="22" fillId="11" borderId="15" xfId="0" applyNumberFormat="1" applyFont="1" applyFill="1" applyBorder="1" applyAlignment="1">
      <alignment horizontal="center" vertical="center"/>
    </xf>
    <xf numFmtId="4" fontId="29" fillId="11" borderId="28" xfId="0" applyNumberFormat="1" applyFont="1" applyFill="1" applyBorder="1" applyAlignment="1">
      <alignment horizontal="center" vertical="center"/>
    </xf>
    <xf numFmtId="1" fontId="31" fillId="0" borderId="7" xfId="0" quotePrefix="1" applyNumberFormat="1" applyFont="1" applyFill="1" applyBorder="1" applyAlignment="1">
      <alignment horizontal="center" vertical="center"/>
    </xf>
    <xf numFmtId="1" fontId="31" fillId="0" borderId="8" xfId="0" quotePrefix="1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1" fontId="29" fillId="0" borderId="6" xfId="0" quotePrefix="1" applyNumberFormat="1" applyFont="1" applyFill="1" applyBorder="1" applyAlignment="1">
      <alignment horizontal="center" vertical="center"/>
    </xf>
    <xf numFmtId="1" fontId="29" fillId="0" borderId="90" xfId="0" applyNumberFormat="1" applyFont="1" applyFill="1" applyBorder="1" applyAlignment="1">
      <alignment horizontal="center" vertical="center"/>
    </xf>
    <xf numFmtId="4" fontId="31" fillId="0" borderId="6" xfId="0" quotePrefix="1" applyNumberFormat="1" applyFont="1" applyFill="1" applyBorder="1" applyAlignment="1">
      <alignment horizontal="center" vertical="center"/>
    </xf>
    <xf numFmtId="4" fontId="31" fillId="0" borderId="90" xfId="0" applyNumberFormat="1" applyFont="1" applyFill="1" applyBorder="1" applyAlignment="1">
      <alignment horizontal="center" vertical="center"/>
    </xf>
    <xf numFmtId="0" fontId="7" fillId="7" borderId="114" xfId="0" applyFont="1" applyFill="1" applyBorder="1" applyAlignment="1">
      <alignment horizontal="center" vertical="center" wrapText="1"/>
    </xf>
    <xf numFmtId="0" fontId="7" fillId="3" borderId="134" xfId="0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/>
    </xf>
    <xf numFmtId="1" fontId="31" fillId="0" borderId="23" xfId="0" applyNumberFormat="1" applyFont="1" applyFill="1" applyBorder="1" applyAlignment="1">
      <alignment horizontal="center" vertical="center"/>
    </xf>
    <xf numFmtId="1" fontId="29" fillId="0" borderId="16" xfId="0" quotePrefix="1" applyNumberFormat="1" applyFont="1" applyFill="1" applyBorder="1" applyAlignment="1">
      <alignment horizontal="center" vertical="center"/>
    </xf>
    <xf numFmtId="3" fontId="17" fillId="0" borderId="22" xfId="0" applyNumberFormat="1" applyFont="1" applyFill="1" applyBorder="1" applyAlignment="1">
      <alignment horizontal="center" vertical="center"/>
    </xf>
    <xf numFmtId="4" fontId="29" fillId="0" borderId="22" xfId="0" applyNumberFormat="1" applyFont="1" applyFill="1" applyBorder="1" applyAlignment="1">
      <alignment horizontal="center" vertical="center"/>
    </xf>
    <xf numFmtId="4" fontId="29" fillId="0" borderId="103" xfId="0" applyNumberFormat="1" applyFont="1" applyFill="1" applyBorder="1" applyAlignment="1">
      <alignment horizontal="center" vertical="center"/>
    </xf>
    <xf numFmtId="0" fontId="7" fillId="10" borderId="113" xfId="0" applyFont="1" applyFill="1" applyBorder="1" applyAlignment="1">
      <alignment horizontal="center" vertical="center" wrapText="1"/>
    </xf>
    <xf numFmtId="4" fontId="31" fillId="0" borderId="18" xfId="0" applyNumberFormat="1" applyFont="1" applyFill="1" applyBorder="1" applyAlignment="1">
      <alignment horizontal="center" vertical="center"/>
    </xf>
    <xf numFmtId="1" fontId="31" fillId="0" borderId="20" xfId="0" applyNumberFormat="1" applyFont="1" applyFill="1" applyBorder="1" applyAlignment="1">
      <alignment horizontal="center" vertical="center"/>
    </xf>
    <xf numFmtId="1" fontId="31" fillId="0" borderId="21" xfId="0" applyNumberFormat="1" applyFont="1" applyFill="1" applyBorder="1" applyAlignment="1">
      <alignment horizontal="center" vertical="center"/>
    </xf>
    <xf numFmtId="1" fontId="29" fillId="0" borderId="18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36" fillId="0" borderId="41" xfId="0" applyFont="1" applyBorder="1" applyAlignment="1">
      <alignment horizontal="justify" vertical="center"/>
    </xf>
    <xf numFmtId="0" fontId="36" fillId="0" borderId="45" xfId="0" applyFont="1" applyBorder="1" applyAlignment="1">
      <alignment horizontal="justify" vertical="center"/>
    </xf>
    <xf numFmtId="0" fontId="36" fillId="3" borderId="37" xfId="0" applyFont="1" applyFill="1" applyBorder="1" applyAlignment="1">
      <alignment horizontal="justify" vertical="center"/>
    </xf>
    <xf numFmtId="0" fontId="10" fillId="0" borderId="18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/>
    </xf>
    <xf numFmtId="0" fontId="4" fillId="0" borderId="135" xfId="0" applyFont="1" applyFill="1" applyBorder="1" applyAlignment="1">
      <alignment horizontal="center" vertical="center"/>
    </xf>
    <xf numFmtId="3" fontId="4" fillId="0" borderId="136" xfId="0" applyNumberFormat="1" applyFont="1" applyBorder="1" applyAlignment="1">
      <alignment horizontal="center" vertical="center"/>
    </xf>
    <xf numFmtId="3" fontId="4" fillId="0" borderId="137" xfId="0" applyNumberFormat="1" applyFont="1" applyBorder="1" applyAlignment="1">
      <alignment horizontal="center" vertical="center"/>
    </xf>
    <xf numFmtId="3" fontId="4" fillId="0" borderId="138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9" xfId="0" applyBorder="1"/>
    <xf numFmtId="0" fontId="10" fillId="0" borderId="3" xfId="0" applyFont="1" applyBorder="1" applyAlignment="1">
      <alignment horizontal="center"/>
    </xf>
    <xf numFmtId="0" fontId="10" fillId="2" borderId="4" xfId="0" applyFont="1" applyFill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9" fillId="11" borderId="5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right"/>
    </xf>
    <xf numFmtId="0" fontId="37" fillId="0" borderId="38" xfId="0" applyFont="1" applyBorder="1" applyAlignment="1">
      <alignment vertical="center"/>
    </xf>
    <xf numFmtId="0" fontId="37" fillId="0" borderId="42" xfId="0" applyFont="1" applyBorder="1" applyAlignment="1">
      <alignment vertical="center"/>
    </xf>
    <xf numFmtId="0" fontId="36" fillId="5" borderId="37" xfId="0" applyFont="1" applyFill="1" applyBorder="1" applyAlignment="1">
      <alignment horizontal="justify" vertical="center"/>
    </xf>
    <xf numFmtId="0" fontId="36" fillId="5" borderId="41" xfId="0" applyFont="1" applyFill="1" applyBorder="1" applyAlignment="1">
      <alignment horizontal="justify" vertical="center"/>
    </xf>
    <xf numFmtId="4" fontId="3" fillId="0" borderId="141" xfId="0" applyNumberFormat="1" applyFont="1" applyFill="1" applyBorder="1" applyAlignment="1">
      <alignment horizontal="right" vertical="center"/>
    </xf>
    <xf numFmtId="4" fontId="3" fillId="0" borderId="142" xfId="0" applyNumberFormat="1" applyFont="1" applyFill="1" applyBorder="1" applyAlignment="1">
      <alignment horizontal="right" vertical="center"/>
    </xf>
    <xf numFmtId="4" fontId="3" fillId="0" borderId="143" xfId="0" applyNumberFormat="1" applyFont="1" applyFill="1" applyBorder="1" applyAlignment="1">
      <alignment horizontal="right" vertical="center"/>
    </xf>
    <xf numFmtId="4" fontId="3" fillId="0" borderId="144" xfId="0" applyNumberFormat="1" applyFont="1" applyFill="1" applyBorder="1" applyAlignment="1">
      <alignment horizontal="right" vertical="center"/>
    </xf>
    <xf numFmtId="4" fontId="3" fillId="0" borderId="145" xfId="0" applyNumberFormat="1" applyFont="1" applyFill="1" applyBorder="1" applyAlignment="1">
      <alignment horizontal="right" vertical="center"/>
    </xf>
    <xf numFmtId="4" fontId="3" fillId="0" borderId="146" xfId="0" applyNumberFormat="1" applyFont="1" applyFill="1" applyBorder="1" applyAlignment="1">
      <alignment horizontal="right" vertical="center"/>
    </xf>
    <xf numFmtId="0" fontId="6" fillId="2" borderId="147" xfId="0" applyFont="1" applyFill="1" applyBorder="1" applyAlignment="1">
      <alignment horizontal="center" vertical="center" wrapText="1"/>
    </xf>
    <xf numFmtId="0" fontId="6" fillId="2" borderId="140" xfId="0" applyFont="1" applyFill="1" applyBorder="1" applyAlignment="1">
      <alignment horizontal="center" vertical="center"/>
    </xf>
    <xf numFmtId="4" fontId="3" fillId="2" borderId="144" xfId="0" applyNumberFormat="1" applyFont="1" applyFill="1" applyBorder="1" applyAlignment="1">
      <alignment horizontal="right" vertical="center"/>
    </xf>
    <xf numFmtId="4" fontId="3" fillId="2" borderId="145" xfId="0" applyNumberFormat="1" applyFont="1" applyFill="1" applyBorder="1" applyAlignment="1">
      <alignment horizontal="right" vertical="center"/>
    </xf>
    <xf numFmtId="4" fontId="3" fillId="2" borderId="146" xfId="0" applyNumberFormat="1" applyFont="1" applyFill="1" applyBorder="1" applyAlignment="1">
      <alignment horizontal="right" vertical="center"/>
    </xf>
    <xf numFmtId="4" fontId="6" fillId="2" borderId="146" xfId="0" applyNumberFormat="1" applyFont="1" applyFill="1" applyBorder="1" applyAlignment="1">
      <alignment horizontal="right" vertical="center"/>
    </xf>
    <xf numFmtId="0" fontId="4" fillId="0" borderId="83" xfId="0" applyFont="1" applyFill="1" applyBorder="1" applyAlignment="1">
      <alignment horizontal="center" vertical="center"/>
    </xf>
    <xf numFmtId="3" fontId="4" fillId="0" borderId="15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3" fontId="4" fillId="0" borderId="152" xfId="0" applyNumberFormat="1" applyFont="1" applyBorder="1" applyAlignment="1">
      <alignment horizontal="center" vertical="center"/>
    </xf>
    <xf numFmtId="3" fontId="4" fillId="0" borderId="153" xfId="0" applyNumberFormat="1" applyFont="1" applyBorder="1" applyAlignment="1">
      <alignment horizontal="center" vertical="center"/>
    </xf>
    <xf numFmtId="3" fontId="4" fillId="0" borderId="148" xfId="0" applyNumberFormat="1" applyFont="1" applyBorder="1" applyAlignment="1">
      <alignment horizontal="center" vertical="center"/>
    </xf>
    <xf numFmtId="4" fontId="5" fillId="12" borderId="155" xfId="0" applyNumberFormat="1" applyFont="1" applyFill="1" applyBorder="1" applyAlignment="1">
      <alignment horizontal="center" vertical="center"/>
    </xf>
    <xf numFmtId="4" fontId="5" fillId="12" borderId="156" xfId="0" applyNumberFormat="1" applyFont="1" applyFill="1" applyBorder="1" applyAlignment="1">
      <alignment horizontal="center" vertical="center"/>
    </xf>
    <xf numFmtId="4" fontId="5" fillId="12" borderId="157" xfId="0" applyNumberFormat="1" applyFont="1" applyFill="1" applyBorder="1" applyAlignment="1">
      <alignment horizontal="center" vertical="center"/>
    </xf>
    <xf numFmtId="0" fontId="5" fillId="12" borderId="156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3" fontId="4" fillId="0" borderId="158" xfId="0" applyNumberFormat="1" applyFont="1" applyBorder="1" applyAlignment="1">
      <alignment horizontal="center" vertical="center"/>
    </xf>
    <xf numFmtId="3" fontId="4" fillId="0" borderId="80" xfId="0" applyNumberFormat="1" applyFont="1" applyBorder="1" applyAlignment="1">
      <alignment horizontal="center" vertical="center"/>
    </xf>
    <xf numFmtId="3" fontId="4" fillId="0" borderId="159" xfId="0" applyNumberFormat="1" applyFont="1" applyBorder="1" applyAlignment="1">
      <alignment horizontal="center" vertical="center"/>
    </xf>
    <xf numFmtId="3" fontId="4" fillId="0" borderId="78" xfId="0" applyNumberFormat="1" applyFont="1" applyBorder="1" applyAlignment="1">
      <alignment horizontal="center" vertical="center"/>
    </xf>
    <xf numFmtId="3" fontId="4" fillId="0" borderId="135" xfId="0" applyNumberFormat="1" applyFont="1" applyBorder="1" applyAlignment="1">
      <alignment horizontal="center" vertical="center"/>
    </xf>
    <xf numFmtId="3" fontId="4" fillId="0" borderId="79" xfId="0" applyNumberFormat="1" applyFont="1" applyBorder="1" applyAlignment="1">
      <alignment horizontal="center" vertical="center"/>
    </xf>
    <xf numFmtId="4" fontId="3" fillId="0" borderId="160" xfId="0" applyNumberFormat="1" applyFont="1" applyFill="1" applyBorder="1" applyAlignment="1">
      <alignment horizontal="right" vertical="center"/>
    </xf>
    <xf numFmtId="4" fontId="5" fillId="12" borderId="154" xfId="0" applyNumberFormat="1" applyFont="1" applyFill="1" applyBorder="1" applyAlignment="1">
      <alignment horizontal="center" vertical="center"/>
    </xf>
    <xf numFmtId="0" fontId="36" fillId="10" borderId="49" xfId="0" applyFont="1" applyFill="1" applyBorder="1" applyAlignment="1">
      <alignment horizontal="justify" vertical="center"/>
    </xf>
    <xf numFmtId="3" fontId="3" fillId="0" borderId="153" xfId="0" applyNumberFormat="1" applyFont="1" applyBorder="1" applyAlignment="1">
      <alignment horizontal="center" vertical="center"/>
    </xf>
    <xf numFmtId="0" fontId="36" fillId="7" borderId="37" xfId="0" applyFont="1" applyFill="1" applyBorder="1" applyAlignment="1">
      <alignment horizontal="justify" vertical="center"/>
    </xf>
    <xf numFmtId="0" fontId="36" fillId="10" borderId="37" xfId="0" applyFont="1" applyFill="1" applyBorder="1" applyAlignment="1">
      <alignment horizontal="justify" vertical="center"/>
    </xf>
    <xf numFmtId="0" fontId="36" fillId="7" borderId="41" xfId="0" applyFont="1" applyFill="1" applyBorder="1" applyAlignment="1">
      <alignment horizontal="justify" vertical="center"/>
    </xf>
    <xf numFmtId="0" fontId="36" fillId="3" borderId="41" xfId="0" applyFont="1" applyFill="1" applyBorder="1" applyAlignment="1">
      <alignment horizontal="justify" vertical="center"/>
    </xf>
    <xf numFmtId="0" fontId="8" fillId="0" borderId="39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0" fontId="36" fillId="10" borderId="41" xfId="0" applyFont="1" applyFill="1" applyBorder="1" applyAlignment="1">
      <alignment horizontal="justify" vertical="center"/>
    </xf>
    <xf numFmtId="0" fontId="36" fillId="0" borderId="41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1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6" fillId="5" borderId="162" xfId="0" applyFont="1" applyFill="1" applyBorder="1" applyAlignment="1">
      <alignment horizontal="justify" vertical="center"/>
    </xf>
    <xf numFmtId="0" fontId="5" fillId="0" borderId="163" xfId="0" applyFont="1" applyBorder="1" applyAlignment="1">
      <alignment vertical="center"/>
    </xf>
    <xf numFmtId="0" fontId="5" fillId="0" borderId="164" xfId="0" applyFont="1" applyBorder="1" applyAlignment="1">
      <alignment vertical="center"/>
    </xf>
    <xf numFmtId="0" fontId="4" fillId="0" borderId="162" xfId="0" applyFont="1" applyBorder="1" applyAlignment="1">
      <alignment horizontal="center" vertical="center"/>
    </xf>
    <xf numFmtId="3" fontId="4" fillId="0" borderId="163" xfId="0" applyNumberFormat="1" applyFont="1" applyBorder="1" applyAlignment="1">
      <alignment horizontal="center" vertical="center"/>
    </xf>
    <xf numFmtId="3" fontId="4" fillId="0" borderId="165" xfId="0" applyNumberFormat="1" applyFont="1" applyBorder="1" applyAlignment="1">
      <alignment horizontal="center" vertical="center"/>
    </xf>
    <xf numFmtId="3" fontId="4" fillId="0" borderId="164" xfId="0" applyNumberFormat="1" applyFont="1" applyBorder="1" applyAlignment="1">
      <alignment horizontal="center" vertical="center"/>
    </xf>
    <xf numFmtId="0" fontId="3" fillId="0" borderId="166" xfId="0" applyFont="1" applyFill="1" applyBorder="1" applyAlignment="1">
      <alignment horizontal="center" vertical="center"/>
    </xf>
    <xf numFmtId="4" fontId="3" fillId="0" borderId="169" xfId="0" applyNumberFormat="1" applyFont="1" applyFill="1" applyBorder="1" applyAlignment="1">
      <alignment horizontal="right" vertical="center"/>
    </xf>
    <xf numFmtId="0" fontId="36" fillId="3" borderId="162" xfId="0" applyFont="1" applyFill="1" applyBorder="1" applyAlignment="1">
      <alignment horizontal="justify" vertical="center"/>
    </xf>
    <xf numFmtId="0" fontId="14" fillId="0" borderId="0" xfId="0" applyFont="1"/>
    <xf numFmtId="0" fontId="3" fillId="0" borderId="77" xfId="0" applyFont="1" applyFill="1" applyBorder="1" applyAlignment="1">
      <alignment horizontal="center" vertical="center" wrapText="1"/>
    </xf>
    <xf numFmtId="0" fontId="3" fillId="0" borderId="139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163" xfId="0" applyFont="1" applyFill="1" applyBorder="1" applyAlignment="1">
      <alignment horizontal="center" vertical="center"/>
    </xf>
    <xf numFmtId="0" fontId="3" fillId="0" borderId="167" xfId="0" applyFont="1" applyFill="1" applyBorder="1" applyAlignment="1">
      <alignment horizontal="center" vertical="center"/>
    </xf>
    <xf numFmtId="0" fontId="3" fillId="0" borderId="168" xfId="0" applyFont="1" applyFill="1" applyBorder="1" applyAlignment="1">
      <alignment horizontal="center" vertical="center"/>
    </xf>
    <xf numFmtId="3" fontId="4" fillId="0" borderId="170" xfId="0" applyNumberFormat="1" applyFont="1" applyBorder="1" applyAlignment="1">
      <alignment horizontal="center" vertical="center"/>
    </xf>
    <xf numFmtId="4" fontId="5" fillId="12" borderId="150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3" fontId="27" fillId="0" borderId="6" xfId="0" applyNumberFormat="1" applyFont="1" applyFill="1" applyBorder="1" applyAlignment="1">
      <alignment horizontal="center" vertical="center"/>
    </xf>
    <xf numFmtId="3" fontId="27" fillId="0" borderId="16" xfId="0" applyNumberFormat="1" applyFont="1" applyFill="1" applyBorder="1" applyAlignment="1">
      <alignment horizontal="center" vertical="center"/>
    </xf>
    <xf numFmtId="3" fontId="27" fillId="0" borderId="18" xfId="0" applyNumberFormat="1" applyFont="1" applyFill="1" applyBorder="1" applyAlignment="1">
      <alignment horizontal="center" vertical="center"/>
    </xf>
    <xf numFmtId="3" fontId="27" fillId="0" borderId="90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3" fontId="39" fillId="0" borderId="7" xfId="0" applyNumberFormat="1" applyFont="1" applyFill="1" applyBorder="1" applyAlignment="1">
      <alignment horizontal="center" vertical="center"/>
    </xf>
    <xf numFmtId="3" fontId="39" fillId="0" borderId="22" xfId="0" applyNumberFormat="1" applyFont="1" applyFill="1" applyBorder="1" applyAlignment="1">
      <alignment horizontal="center" vertical="center"/>
    </xf>
    <xf numFmtId="3" fontId="39" fillId="0" borderId="20" xfId="0" applyNumberFormat="1" applyFont="1" applyFill="1" applyBorder="1" applyAlignment="1">
      <alignment horizontal="center" vertical="center"/>
    </xf>
    <xf numFmtId="3" fontId="39" fillId="0" borderId="88" xfId="0" applyNumberFormat="1" applyFont="1" applyFill="1" applyBorder="1" applyAlignment="1">
      <alignment horizontal="center" vertical="center"/>
    </xf>
    <xf numFmtId="3" fontId="31" fillId="0" borderId="7" xfId="0" applyNumberFormat="1" applyFont="1" applyFill="1" applyBorder="1" applyAlignment="1">
      <alignment horizontal="center" vertical="center"/>
    </xf>
    <xf numFmtId="3" fontId="31" fillId="0" borderId="22" xfId="0" applyNumberFormat="1" applyFont="1" applyFill="1" applyBorder="1" applyAlignment="1">
      <alignment horizontal="center" vertical="center"/>
    </xf>
    <xf numFmtId="3" fontId="31" fillId="0" borderId="20" xfId="0" applyNumberFormat="1" applyFont="1" applyFill="1" applyBorder="1" applyAlignment="1">
      <alignment horizontal="center" vertical="center"/>
    </xf>
    <xf numFmtId="3" fontId="31" fillId="0" borderId="88" xfId="0" applyNumberFormat="1" applyFont="1" applyFill="1" applyBorder="1" applyAlignment="1">
      <alignment horizontal="center" vertical="center"/>
    </xf>
    <xf numFmtId="0" fontId="40" fillId="0" borderId="85" xfId="0" applyFont="1" applyFill="1" applyBorder="1" applyAlignment="1">
      <alignment horizontal="center" vertical="center" wrapText="1"/>
    </xf>
    <xf numFmtId="0" fontId="17" fillId="0" borderId="96" xfId="0" applyFont="1" applyFill="1" applyBorder="1" applyAlignment="1">
      <alignment horizontal="center" vertical="center" wrapText="1"/>
    </xf>
    <xf numFmtId="0" fontId="17" fillId="0" borderId="171" xfId="0" applyFont="1" applyFill="1" applyBorder="1" applyAlignment="1">
      <alignment horizontal="center" vertical="center" wrapText="1"/>
    </xf>
    <xf numFmtId="3" fontId="17" fillId="0" borderId="172" xfId="0" applyNumberFormat="1" applyFont="1" applyFill="1" applyBorder="1" applyAlignment="1">
      <alignment horizontal="center" vertical="center"/>
    </xf>
    <xf numFmtId="3" fontId="17" fillId="0" borderId="173" xfId="0" applyNumberFormat="1" applyFont="1" applyFill="1" applyBorder="1" applyAlignment="1">
      <alignment horizontal="center" vertical="center"/>
    </xf>
    <xf numFmtId="3" fontId="17" fillId="0" borderId="96" xfId="0" applyNumberFormat="1" applyFont="1" applyFill="1" applyBorder="1" applyAlignment="1">
      <alignment horizontal="center" vertical="center"/>
    </xf>
    <xf numFmtId="3" fontId="17" fillId="0" borderId="112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 wrapText="1"/>
    </xf>
    <xf numFmtId="10" fontId="29" fillId="0" borderId="27" xfId="0" applyNumberFormat="1" applyFont="1" applyFill="1" applyBorder="1" applyAlignment="1">
      <alignment horizontal="center" vertical="center"/>
    </xf>
    <xf numFmtId="10" fontId="29" fillId="0" borderId="103" xfId="0" applyNumberFormat="1" applyFont="1" applyFill="1" applyBorder="1" applyAlignment="1">
      <alignment horizontal="center" vertical="center"/>
    </xf>
    <xf numFmtId="10" fontId="29" fillId="0" borderId="94" xfId="0" applyNumberFormat="1" applyFont="1" applyFill="1" applyBorder="1" applyAlignment="1">
      <alignment horizontal="center" vertical="center"/>
    </xf>
    <xf numFmtId="10" fontId="29" fillId="0" borderId="108" xfId="0" applyNumberFormat="1" applyFont="1" applyFill="1" applyBorder="1" applyAlignment="1">
      <alignment horizontal="center" vertical="center"/>
    </xf>
    <xf numFmtId="0" fontId="40" fillId="0" borderId="84" xfId="0" applyFont="1" applyFill="1" applyBorder="1" applyAlignment="1">
      <alignment horizontal="center" vertical="center" wrapText="1"/>
    </xf>
    <xf numFmtId="3" fontId="40" fillId="0" borderId="13" xfId="0" applyNumberFormat="1" applyFont="1" applyFill="1" applyBorder="1" applyAlignment="1">
      <alignment horizontal="center" vertical="center"/>
    </xf>
    <xf numFmtId="3" fontId="40" fillId="0" borderId="17" xfId="0" applyNumberFormat="1" applyFont="1" applyFill="1" applyBorder="1" applyAlignment="1">
      <alignment horizontal="center" vertical="center"/>
    </xf>
    <xf numFmtId="3" fontId="40" fillId="0" borderId="84" xfId="0" applyNumberFormat="1" applyFont="1" applyFill="1" applyBorder="1" applyAlignment="1">
      <alignment horizontal="center" vertical="center"/>
    </xf>
    <xf numFmtId="3" fontId="40" fillId="0" borderId="89" xfId="0" applyNumberFormat="1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 wrapText="1"/>
    </xf>
    <xf numFmtId="1" fontId="41" fillId="0" borderId="7" xfId="0" quotePrefix="1" applyNumberFormat="1" applyFont="1" applyFill="1" applyBorder="1" applyAlignment="1">
      <alignment horizontal="center" vertical="center"/>
    </xf>
    <xf numFmtId="1" fontId="41" fillId="0" borderId="22" xfId="0" quotePrefix="1" applyNumberFormat="1" applyFont="1" applyFill="1" applyBorder="1" applyAlignment="1">
      <alignment horizontal="center" vertical="center"/>
    </xf>
    <xf numFmtId="1" fontId="41" fillId="0" borderId="20" xfId="0" applyNumberFormat="1" applyFont="1" applyFill="1" applyBorder="1" applyAlignment="1">
      <alignment horizontal="center" vertical="center"/>
    </xf>
    <xf numFmtId="1" fontId="41" fillId="0" borderId="88" xfId="0" applyNumberFormat="1" applyFont="1" applyFill="1" applyBorder="1" applyAlignment="1">
      <alignment horizontal="center" vertical="center"/>
    </xf>
    <xf numFmtId="0" fontId="29" fillId="0" borderId="96" xfId="0" applyFont="1" applyFill="1" applyBorder="1" applyAlignment="1">
      <alignment horizontal="center" vertical="center" wrapText="1"/>
    </xf>
    <xf numFmtId="10" fontId="39" fillId="0" borderId="7" xfId="0" applyNumberFormat="1" applyFont="1" applyFill="1" applyBorder="1" applyAlignment="1">
      <alignment horizontal="center" vertical="center"/>
    </xf>
    <xf numFmtId="10" fontId="31" fillId="0" borderId="7" xfId="0" applyNumberFormat="1" applyFont="1" applyFill="1" applyBorder="1" applyAlignment="1">
      <alignment horizontal="center" vertical="center"/>
    </xf>
    <xf numFmtId="10" fontId="40" fillId="0" borderId="13" xfId="0" applyNumberFormat="1" applyFont="1" applyFill="1" applyBorder="1" applyAlignment="1">
      <alignment horizontal="center" vertical="center"/>
    </xf>
    <xf numFmtId="10" fontId="41" fillId="0" borderId="7" xfId="0" quotePrefix="1" applyNumberFormat="1" applyFont="1" applyFill="1" applyBorder="1" applyAlignment="1">
      <alignment horizontal="center" vertical="center"/>
    </xf>
    <xf numFmtId="10" fontId="39" fillId="0" borderId="22" xfId="0" applyNumberFormat="1" applyFont="1" applyFill="1" applyBorder="1" applyAlignment="1">
      <alignment horizontal="center" vertical="center"/>
    </xf>
    <xf numFmtId="10" fontId="31" fillId="0" borderId="22" xfId="0" applyNumberFormat="1" applyFont="1" applyFill="1" applyBorder="1" applyAlignment="1">
      <alignment horizontal="center" vertical="center"/>
    </xf>
    <xf numFmtId="10" fontId="40" fillId="0" borderId="17" xfId="0" applyNumberFormat="1" applyFont="1" applyFill="1" applyBorder="1" applyAlignment="1">
      <alignment horizontal="center" vertical="center"/>
    </xf>
    <xf numFmtId="10" fontId="41" fillId="0" borderId="22" xfId="0" quotePrefix="1" applyNumberFormat="1" applyFont="1" applyFill="1" applyBorder="1" applyAlignment="1">
      <alignment horizontal="center" vertical="center"/>
    </xf>
    <xf numFmtId="10" fontId="39" fillId="0" borderId="20" xfId="0" applyNumberFormat="1" applyFont="1" applyFill="1" applyBorder="1" applyAlignment="1">
      <alignment horizontal="center" vertical="center"/>
    </xf>
    <xf numFmtId="10" fontId="31" fillId="0" borderId="20" xfId="0" applyNumberFormat="1" applyFont="1" applyFill="1" applyBorder="1" applyAlignment="1">
      <alignment horizontal="center" vertical="center"/>
    </xf>
    <xf numFmtId="10" fontId="40" fillId="0" borderId="84" xfId="0" applyNumberFormat="1" applyFont="1" applyFill="1" applyBorder="1" applyAlignment="1">
      <alignment horizontal="center" vertical="center"/>
    </xf>
    <xf numFmtId="10" fontId="41" fillId="0" borderId="20" xfId="0" applyNumberFormat="1" applyFont="1" applyFill="1" applyBorder="1" applyAlignment="1">
      <alignment horizontal="center" vertical="center"/>
    </xf>
    <xf numFmtId="10" fontId="39" fillId="0" borderId="88" xfId="0" applyNumberFormat="1" applyFont="1" applyFill="1" applyBorder="1" applyAlignment="1">
      <alignment horizontal="center" vertical="center"/>
    </xf>
    <xf numFmtId="10" fontId="31" fillId="0" borderId="88" xfId="0" applyNumberFormat="1" applyFont="1" applyFill="1" applyBorder="1" applyAlignment="1">
      <alignment horizontal="center" vertical="center"/>
    </xf>
    <xf numFmtId="10" fontId="40" fillId="0" borderId="89" xfId="0" applyNumberFormat="1" applyFont="1" applyFill="1" applyBorder="1" applyAlignment="1">
      <alignment horizontal="center" vertical="center"/>
    </xf>
    <xf numFmtId="10" fontId="41" fillId="0" borderId="88" xfId="0" applyNumberFormat="1" applyFont="1" applyFill="1" applyBorder="1" applyAlignment="1">
      <alignment horizontal="center" vertical="center"/>
    </xf>
    <xf numFmtId="0" fontId="7" fillId="8" borderId="174" xfId="0" applyFont="1" applyFill="1" applyBorder="1" applyAlignment="1">
      <alignment vertical="center"/>
    </xf>
    <xf numFmtId="3" fontId="7" fillId="8" borderId="175" xfId="0" applyNumberFormat="1" applyFont="1" applyFill="1" applyBorder="1" applyAlignment="1">
      <alignment horizontal="center" vertical="center"/>
    </xf>
    <xf numFmtId="10" fontId="7" fillId="8" borderId="175" xfId="0" applyNumberFormat="1" applyFont="1" applyFill="1" applyBorder="1" applyAlignment="1">
      <alignment horizontal="center" vertical="center"/>
    </xf>
    <xf numFmtId="10" fontId="7" fillId="8" borderId="176" xfId="0" applyNumberFormat="1" applyFont="1" applyFill="1" applyBorder="1" applyAlignment="1">
      <alignment horizontal="center" vertical="center"/>
    </xf>
    <xf numFmtId="10" fontId="7" fillId="8" borderId="177" xfId="0" applyNumberFormat="1" applyFont="1" applyFill="1" applyBorder="1" applyAlignment="1">
      <alignment horizontal="center" vertical="center"/>
    </xf>
    <xf numFmtId="3" fontId="7" fillId="8" borderId="176" xfId="0" applyNumberFormat="1" applyFont="1" applyFill="1" applyBorder="1" applyAlignment="1">
      <alignment horizontal="center" vertical="center"/>
    </xf>
    <xf numFmtId="3" fontId="7" fillId="8" borderId="178" xfId="0" applyNumberFormat="1" applyFont="1" applyFill="1" applyBorder="1" applyAlignment="1">
      <alignment horizontal="center" vertical="center"/>
    </xf>
    <xf numFmtId="0" fontId="43" fillId="4" borderId="41" xfId="0" applyFont="1" applyFill="1" applyBorder="1" applyAlignment="1">
      <alignment horizontal="center" vertical="center"/>
    </xf>
    <xf numFmtId="0" fontId="5" fillId="12" borderId="157" xfId="0" applyFont="1" applyFill="1" applyBorder="1" applyAlignment="1">
      <alignment horizontal="center" vertical="center"/>
    </xf>
    <xf numFmtId="0" fontId="4" fillId="0" borderId="159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18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83" xfId="0" applyFont="1" applyFill="1" applyBorder="1" applyAlignment="1">
      <alignment horizontal="center" vertical="center" wrapText="1"/>
    </xf>
    <xf numFmtId="0" fontId="3" fillId="0" borderId="184" xfId="0" applyFont="1" applyFill="1" applyBorder="1" applyAlignment="1">
      <alignment horizontal="center" vertical="center" wrapText="1"/>
    </xf>
    <xf numFmtId="0" fontId="3" fillId="0" borderId="182" xfId="0" applyFont="1" applyFill="1" applyBorder="1" applyAlignment="1">
      <alignment horizontal="center" vertical="center" wrapText="1"/>
    </xf>
    <xf numFmtId="0" fontId="4" fillId="11" borderId="41" xfId="0" applyFont="1" applyFill="1" applyBorder="1" applyAlignment="1">
      <alignment horizontal="center" vertical="center"/>
    </xf>
    <xf numFmtId="0" fontId="4" fillId="11" borderId="42" xfId="0" applyFont="1" applyFill="1" applyBorder="1" applyAlignment="1">
      <alignment horizontal="center" vertical="center"/>
    </xf>
    <xf numFmtId="3" fontId="4" fillId="11" borderId="44" xfId="0" applyNumberFormat="1" applyFont="1" applyFill="1" applyBorder="1" applyAlignment="1">
      <alignment horizontal="center" vertical="center"/>
    </xf>
    <xf numFmtId="0" fontId="3" fillId="0" borderId="187" xfId="0" applyFont="1" applyFill="1" applyBorder="1" applyAlignment="1">
      <alignment horizontal="center" vertical="center"/>
    </xf>
    <xf numFmtId="0" fontId="3" fillId="0" borderId="170" xfId="0" applyFont="1" applyFill="1" applyBorder="1" applyAlignment="1">
      <alignment horizontal="center" vertical="center"/>
    </xf>
    <xf numFmtId="4" fontId="3" fillId="0" borderId="189" xfId="0" applyNumberFormat="1" applyFont="1" applyFill="1" applyBorder="1" applyAlignment="1">
      <alignment horizontal="right" vertical="center"/>
    </xf>
    <xf numFmtId="0" fontId="36" fillId="14" borderId="37" xfId="0" applyFont="1" applyFill="1" applyBorder="1" applyAlignment="1">
      <alignment horizontal="justify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165" fontId="4" fillId="0" borderId="153" xfId="0" applyNumberFormat="1" applyFont="1" applyBorder="1" applyAlignment="1">
      <alignment horizontal="center" vertical="center"/>
    </xf>
    <xf numFmtId="3" fontId="4" fillId="11" borderId="137" xfId="0" applyNumberFormat="1" applyFont="1" applyFill="1" applyBorder="1" applyAlignment="1">
      <alignment horizontal="center" vertical="center"/>
    </xf>
    <xf numFmtId="165" fontId="3" fillId="11" borderId="153" xfId="0" applyNumberFormat="1" applyFont="1" applyFill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/>
    </xf>
    <xf numFmtId="0" fontId="3" fillId="11" borderId="64" xfId="0" applyFont="1" applyFill="1" applyBorder="1" applyAlignment="1">
      <alignment horizontal="center" vertical="center"/>
    </xf>
    <xf numFmtId="0" fontId="3" fillId="11" borderId="65" xfId="0" applyFont="1" applyFill="1" applyBorder="1" applyAlignment="1">
      <alignment horizontal="center" vertical="center"/>
    </xf>
    <xf numFmtId="0" fontId="3" fillId="11" borderId="71" xfId="0" applyFont="1" applyFill="1" applyBorder="1" applyAlignment="1">
      <alignment horizontal="center" vertical="center"/>
    </xf>
    <xf numFmtId="0" fontId="5" fillId="11" borderId="39" xfId="0" applyFont="1" applyFill="1" applyBorder="1" applyAlignment="1">
      <alignment vertical="center"/>
    </xf>
    <xf numFmtId="0" fontId="4" fillId="11" borderId="37" xfId="0" applyFont="1" applyFill="1" applyBorder="1" applyAlignment="1">
      <alignment horizontal="center" vertical="center"/>
    </xf>
    <xf numFmtId="0" fontId="4" fillId="11" borderId="38" xfId="0" applyFont="1" applyFill="1" applyBorder="1" applyAlignment="1">
      <alignment horizontal="center" vertical="center"/>
    </xf>
    <xf numFmtId="3" fontId="4" fillId="11" borderId="40" xfId="0" applyNumberFormat="1" applyFont="1" applyFill="1" applyBorder="1" applyAlignment="1">
      <alignment horizontal="center" vertical="center"/>
    </xf>
    <xf numFmtId="3" fontId="4" fillId="11" borderId="136" xfId="0" applyNumberFormat="1" applyFont="1" applyFill="1" applyBorder="1" applyAlignment="1">
      <alignment horizontal="center" vertical="center"/>
    </xf>
    <xf numFmtId="3" fontId="4" fillId="11" borderId="152" xfId="0" applyNumberFormat="1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center" vertical="center"/>
    </xf>
    <xf numFmtId="0" fontId="3" fillId="11" borderId="62" xfId="0" applyFont="1" applyFill="1" applyBorder="1" applyAlignment="1">
      <alignment horizontal="center" vertical="center"/>
    </xf>
    <xf numFmtId="0" fontId="3" fillId="11" borderId="63" xfId="0" applyFont="1" applyFill="1" applyBorder="1" applyAlignment="1">
      <alignment horizontal="center" vertical="center"/>
    </xf>
    <xf numFmtId="0" fontId="3" fillId="11" borderId="70" xfId="0" applyFont="1" applyFill="1" applyBorder="1" applyAlignment="1">
      <alignment horizontal="center" vertical="center"/>
    </xf>
    <xf numFmtId="0" fontId="43" fillId="0" borderId="0" xfId="0" applyFont="1"/>
    <xf numFmtId="0" fontId="43" fillId="0" borderId="0" xfId="0" applyFont="1" applyAlignment="1">
      <alignment horizontal="right"/>
    </xf>
    <xf numFmtId="0" fontId="43" fillId="4" borderId="0" xfId="0" applyFont="1" applyFill="1"/>
    <xf numFmtId="4" fontId="6" fillId="2" borderId="191" xfId="0" applyNumberFormat="1" applyFont="1" applyFill="1" applyBorder="1" applyAlignment="1">
      <alignment horizontal="right" vertical="center"/>
    </xf>
    <xf numFmtId="0" fontId="44" fillId="0" borderId="164" xfId="0" applyFont="1" applyBorder="1" applyAlignment="1">
      <alignment horizontal="right" vertical="center"/>
    </xf>
    <xf numFmtId="4" fontId="37" fillId="0" borderId="170" xfId="0" applyNumberFormat="1" applyFont="1" applyBorder="1" applyAlignment="1">
      <alignment horizontal="left" vertical="center"/>
    </xf>
    <xf numFmtId="0" fontId="38" fillId="7" borderId="162" xfId="0" applyFont="1" applyFill="1" applyBorder="1" applyAlignment="1">
      <alignment horizontal="justify" vertical="center"/>
    </xf>
    <xf numFmtId="3" fontId="37" fillId="11" borderId="188" xfId="0" applyNumberFormat="1" applyFont="1" applyFill="1" applyBorder="1" applyAlignment="1">
      <alignment horizontal="left" vertical="center"/>
    </xf>
    <xf numFmtId="3" fontId="44" fillId="0" borderId="188" xfId="0" applyNumberFormat="1" applyFont="1" applyBorder="1" applyAlignment="1">
      <alignment horizontal="left" vertical="center"/>
    </xf>
    <xf numFmtId="165" fontId="4" fillId="0" borderId="148" xfId="0" applyNumberFormat="1" applyFont="1" applyBorder="1" applyAlignment="1">
      <alignment horizontal="center" vertical="center"/>
    </xf>
    <xf numFmtId="3" fontId="3" fillId="11" borderId="153" xfId="0" applyNumberFormat="1" applyFont="1" applyFill="1" applyBorder="1" applyAlignment="1">
      <alignment horizontal="center" vertical="center"/>
    </xf>
    <xf numFmtId="0" fontId="43" fillId="11" borderId="0" xfId="0" applyFont="1" applyFill="1"/>
    <xf numFmtId="165" fontId="4" fillId="0" borderId="151" xfId="0" applyNumberFormat="1" applyFont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165" fontId="3" fillId="0" borderId="54" xfId="0" applyNumberFormat="1" applyFont="1" applyFill="1" applyBorder="1" applyAlignment="1">
      <alignment horizontal="center" vertical="center"/>
    </xf>
    <xf numFmtId="165" fontId="3" fillId="0" borderId="55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42" xfId="0" applyNumberFormat="1" applyFont="1" applyFill="1" applyBorder="1" applyAlignment="1">
      <alignment horizontal="center" vertical="center"/>
    </xf>
    <xf numFmtId="165" fontId="3" fillId="0" borderId="64" xfId="0" applyNumberFormat="1" applyFont="1" applyFill="1" applyBorder="1" applyAlignment="1">
      <alignment horizontal="center" vertical="center"/>
    </xf>
    <xf numFmtId="165" fontId="3" fillId="0" borderId="65" xfId="0" applyNumberFormat="1" applyFont="1" applyFill="1" applyBorder="1" applyAlignment="1">
      <alignment horizontal="center" vertical="center"/>
    </xf>
    <xf numFmtId="165" fontId="3" fillId="0" borderId="71" xfId="0" applyNumberFormat="1" applyFont="1" applyFill="1" applyBorder="1" applyAlignment="1">
      <alignment horizontal="center" vertical="center"/>
    </xf>
    <xf numFmtId="4" fontId="3" fillId="0" borderId="64" xfId="0" applyNumberFormat="1" applyFont="1" applyFill="1" applyBorder="1" applyAlignment="1">
      <alignment horizontal="center" vertical="center"/>
    </xf>
    <xf numFmtId="4" fontId="3" fillId="0" borderId="65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  <xf numFmtId="3" fontId="3" fillId="0" borderId="55" xfId="0" applyNumberFormat="1" applyFont="1" applyFill="1" applyBorder="1" applyAlignment="1">
      <alignment horizontal="center" vertical="center"/>
    </xf>
    <xf numFmtId="3" fontId="3" fillId="0" borderId="68" xfId="0" applyNumberFormat="1" applyFont="1" applyFill="1" applyBorder="1" applyAlignment="1">
      <alignment horizontal="center" vertical="center"/>
    </xf>
    <xf numFmtId="165" fontId="3" fillId="11" borderId="42" xfId="0" applyNumberFormat="1" applyFont="1" applyFill="1" applyBorder="1" applyAlignment="1">
      <alignment horizontal="center" vertical="center"/>
    </xf>
    <xf numFmtId="165" fontId="3" fillId="11" borderId="64" xfId="0" applyNumberFormat="1" applyFont="1" applyFill="1" applyBorder="1" applyAlignment="1">
      <alignment horizontal="center" vertical="center"/>
    </xf>
    <xf numFmtId="165" fontId="3" fillId="11" borderId="65" xfId="0" applyNumberFormat="1" applyFont="1" applyFill="1" applyBorder="1" applyAlignment="1">
      <alignment horizontal="center" vertical="center"/>
    </xf>
    <xf numFmtId="165" fontId="3" fillId="11" borderId="71" xfId="0" applyNumberFormat="1" applyFont="1" applyFill="1" applyBorder="1" applyAlignment="1">
      <alignment horizontal="center" vertical="center"/>
    </xf>
    <xf numFmtId="165" fontId="3" fillId="0" borderId="46" xfId="0" applyNumberFormat="1" applyFont="1" applyFill="1" applyBorder="1" applyAlignment="1">
      <alignment horizontal="center" vertical="center"/>
    </xf>
    <xf numFmtId="165" fontId="3" fillId="0" borderId="66" xfId="0" applyNumberFormat="1" applyFont="1" applyFill="1" applyBorder="1" applyAlignment="1">
      <alignment horizontal="center" vertical="center"/>
    </xf>
    <xf numFmtId="165" fontId="3" fillId="0" borderId="67" xfId="0" applyNumberFormat="1" applyFont="1" applyFill="1" applyBorder="1" applyAlignment="1">
      <alignment horizontal="center" vertical="center"/>
    </xf>
    <xf numFmtId="165" fontId="3" fillId="0" borderId="72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64" xfId="0" applyNumberFormat="1" applyFont="1" applyFill="1" applyBorder="1" applyAlignment="1">
      <alignment horizontal="center" vertical="center"/>
    </xf>
    <xf numFmtId="3" fontId="3" fillId="0" borderId="65" xfId="0" applyNumberFormat="1" applyFont="1" applyFill="1" applyBorder="1" applyAlignment="1">
      <alignment horizontal="center" vertical="center"/>
    </xf>
    <xf numFmtId="3" fontId="3" fillId="0" borderId="71" xfId="0" applyNumberFormat="1" applyFont="1" applyFill="1" applyBorder="1" applyAlignment="1">
      <alignment horizontal="center" vertical="center"/>
    </xf>
    <xf numFmtId="0" fontId="7" fillId="11" borderId="113" xfId="0" applyFont="1" applyFill="1" applyBorder="1" applyAlignment="1">
      <alignment horizontal="center" vertical="center" wrapText="1"/>
    </xf>
    <xf numFmtId="0" fontId="7" fillId="11" borderId="114" xfId="0" applyFont="1" applyFill="1" applyBorder="1" applyAlignment="1">
      <alignment horizontal="center" vertical="center" wrapText="1"/>
    </xf>
    <xf numFmtId="4" fontId="31" fillId="0" borderId="18" xfId="0" quotePrefix="1" applyNumberFormat="1" applyFont="1" applyFill="1" applyBorder="1" applyAlignment="1">
      <alignment horizontal="center" vertical="center"/>
    </xf>
    <xf numFmtId="1" fontId="31" fillId="0" borderId="21" xfId="0" quotePrefix="1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1" fontId="31" fillId="0" borderId="195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3" fontId="31" fillId="0" borderId="2" xfId="0" applyNumberFormat="1" applyFont="1" applyFill="1" applyBorder="1" applyAlignment="1">
      <alignment horizontal="center" vertical="center"/>
    </xf>
    <xf numFmtId="3" fontId="40" fillId="0" borderId="196" xfId="0" applyNumberFormat="1" applyFont="1" applyFill="1" applyBorder="1" applyAlignment="1">
      <alignment horizontal="center" vertical="center"/>
    </xf>
    <xf numFmtId="0" fontId="40" fillId="0" borderId="94" xfId="0" applyFont="1" applyFill="1" applyBorder="1" applyAlignment="1">
      <alignment horizontal="center" vertical="center" wrapText="1"/>
    </xf>
    <xf numFmtId="0" fontId="40" fillId="0" borderId="95" xfId="0" applyFont="1" applyFill="1" applyBorder="1" applyAlignment="1">
      <alignment horizontal="center" vertical="center" wrapText="1"/>
    </xf>
    <xf numFmtId="0" fontId="39" fillId="0" borderId="99" xfId="0" applyFont="1" applyFill="1" applyBorder="1" applyAlignment="1">
      <alignment horizontal="center" vertical="center" wrapText="1"/>
    </xf>
    <xf numFmtId="0" fontId="39" fillId="0" borderId="10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46" fillId="15" borderId="193" xfId="0" applyFont="1" applyFill="1" applyBorder="1" applyAlignment="1">
      <alignment horizontal="center" vertical="center" wrapText="1"/>
    </xf>
    <xf numFmtId="0" fontId="46" fillId="15" borderId="198" xfId="0" applyFont="1" applyFill="1" applyBorder="1" applyAlignment="1">
      <alignment horizontal="center" vertical="center" wrapText="1"/>
    </xf>
    <xf numFmtId="3" fontId="46" fillId="15" borderId="193" xfId="0" applyNumberFormat="1" applyFont="1" applyFill="1" applyBorder="1" applyAlignment="1">
      <alignment horizontal="center" vertical="center"/>
    </xf>
    <xf numFmtId="3" fontId="46" fillId="15" borderId="199" xfId="0" applyNumberFormat="1" applyFont="1" applyFill="1" applyBorder="1" applyAlignment="1">
      <alignment horizontal="center" vertical="center"/>
    </xf>
    <xf numFmtId="3" fontId="46" fillId="15" borderId="194" xfId="0" applyNumberFormat="1" applyFont="1" applyFill="1" applyBorder="1" applyAlignment="1">
      <alignment horizontal="center" vertical="center"/>
    </xf>
    <xf numFmtId="3" fontId="46" fillId="15" borderId="178" xfId="0" applyNumberFormat="1" applyFont="1" applyFill="1" applyBorder="1" applyAlignment="1">
      <alignment horizontal="center" vertical="center"/>
    </xf>
    <xf numFmtId="166" fontId="39" fillId="0" borderId="99" xfId="0" applyNumberFormat="1" applyFont="1" applyFill="1" applyBorder="1" applyAlignment="1">
      <alignment horizontal="center" vertical="center"/>
    </xf>
    <xf numFmtId="166" fontId="31" fillId="0" borderId="20" xfId="0" applyNumberFormat="1" applyFont="1" applyFill="1" applyBorder="1" applyAlignment="1">
      <alignment horizontal="center" vertical="center"/>
    </xf>
    <xf numFmtId="166" fontId="40" fillId="0" borderId="94" xfId="0" applyNumberFormat="1" applyFont="1" applyFill="1" applyBorder="1" applyAlignment="1">
      <alignment horizontal="center" vertical="center"/>
    </xf>
    <xf numFmtId="166" fontId="39" fillId="0" borderId="15" xfId="0" applyNumberFormat="1" applyFont="1" applyFill="1" applyBorder="1" applyAlignment="1">
      <alignment horizontal="center" vertical="center"/>
    </xf>
    <xf numFmtId="166" fontId="31" fillId="0" borderId="2" xfId="0" applyNumberFormat="1" applyFont="1" applyFill="1" applyBorder="1" applyAlignment="1">
      <alignment horizontal="center" vertical="center"/>
    </xf>
    <xf numFmtId="166" fontId="40" fillId="0" borderId="28" xfId="0" applyNumberFormat="1" applyFont="1" applyFill="1" applyBorder="1" applyAlignment="1">
      <alignment horizontal="center" vertical="center"/>
    </xf>
    <xf numFmtId="166" fontId="39" fillId="0" borderId="119" xfId="0" applyNumberFormat="1" applyFont="1" applyFill="1" applyBorder="1" applyAlignment="1">
      <alignment horizontal="center" vertical="center"/>
    </xf>
    <xf numFmtId="166" fontId="31" fillId="0" borderId="88" xfId="0" applyNumberFormat="1" applyFont="1" applyFill="1" applyBorder="1" applyAlignment="1">
      <alignment horizontal="center" vertical="center"/>
    </xf>
    <xf numFmtId="166" fontId="40" fillId="0" borderId="108" xfId="0" applyNumberFormat="1" applyFont="1" applyFill="1" applyBorder="1" applyAlignment="1">
      <alignment horizontal="center" vertical="center"/>
    </xf>
    <xf numFmtId="165" fontId="29" fillId="0" borderId="29" xfId="0" quotePrefix="1" applyNumberFormat="1" applyFont="1" applyFill="1" applyBorder="1" applyAlignment="1">
      <alignment horizontal="center" vertical="center"/>
    </xf>
    <xf numFmtId="165" fontId="29" fillId="0" borderId="94" xfId="0" applyNumberFormat="1" applyFont="1" applyFill="1" applyBorder="1" applyAlignment="1">
      <alignment horizontal="center" vertical="center"/>
    </xf>
    <xf numFmtId="165" fontId="29" fillId="0" borderId="197" xfId="0" quotePrefix="1" applyNumberFormat="1" applyFont="1" applyFill="1" applyBorder="1" applyAlignment="1">
      <alignment horizontal="center" vertical="center"/>
    </xf>
    <xf numFmtId="165" fontId="29" fillId="0" borderId="28" xfId="0" applyNumberFormat="1" applyFont="1" applyFill="1" applyBorder="1" applyAlignment="1">
      <alignment horizontal="center" vertical="center"/>
    </xf>
    <xf numFmtId="165" fontId="29" fillId="0" borderId="197" xfId="0" applyNumberFormat="1" applyFont="1" applyFill="1" applyBorder="1" applyAlignment="1">
      <alignment horizontal="center" vertical="center"/>
    </xf>
    <xf numFmtId="165" fontId="29" fillId="0" borderId="87" xfId="0" applyNumberFormat="1" applyFont="1" applyFill="1" applyBorder="1" applyAlignment="1">
      <alignment horizontal="center" vertical="center"/>
    </xf>
    <xf numFmtId="165" fontId="29" fillId="0" borderId="108" xfId="0" applyNumberFormat="1" applyFont="1" applyFill="1" applyBorder="1" applyAlignment="1">
      <alignment horizontal="center" vertical="center"/>
    </xf>
    <xf numFmtId="4" fontId="37" fillId="3" borderId="170" xfId="0" applyNumberFormat="1" applyFont="1" applyFill="1" applyBorder="1" applyAlignment="1">
      <alignment horizontal="left" vertical="center"/>
    </xf>
    <xf numFmtId="0" fontId="4" fillId="11" borderId="45" xfId="0" applyFont="1" applyFill="1" applyBorder="1" applyAlignment="1">
      <alignment horizontal="center" vertical="center"/>
    </xf>
    <xf numFmtId="0" fontId="4" fillId="11" borderId="46" xfId="0" applyFont="1" applyFill="1" applyBorder="1" applyAlignment="1">
      <alignment horizontal="center" vertical="center"/>
    </xf>
    <xf numFmtId="3" fontId="4" fillId="11" borderId="48" xfId="0" applyNumberFormat="1" applyFont="1" applyFill="1" applyBorder="1" applyAlignment="1">
      <alignment horizontal="center" vertical="center"/>
    </xf>
    <xf numFmtId="3" fontId="4" fillId="11" borderId="138" xfId="0" applyNumberFormat="1" applyFont="1" applyFill="1" applyBorder="1" applyAlignment="1">
      <alignment horizontal="center" vertical="center"/>
    </xf>
    <xf numFmtId="165" fontId="3" fillId="11" borderId="148" xfId="0" applyNumberFormat="1" applyFont="1" applyFill="1" applyBorder="1" applyAlignment="1">
      <alignment horizontal="center" vertical="center"/>
    </xf>
    <xf numFmtId="165" fontId="4" fillId="11" borderId="152" xfId="0" applyNumberFormat="1" applyFont="1" applyFill="1" applyBorder="1" applyAlignment="1">
      <alignment horizontal="center" vertical="center"/>
    </xf>
    <xf numFmtId="165" fontId="3" fillId="11" borderId="38" xfId="0" applyNumberFormat="1" applyFont="1" applyFill="1" applyBorder="1" applyAlignment="1">
      <alignment horizontal="center" vertical="center"/>
    </xf>
    <xf numFmtId="165" fontId="3" fillId="11" borderId="62" xfId="0" applyNumberFormat="1" applyFont="1" applyFill="1" applyBorder="1" applyAlignment="1">
      <alignment horizontal="center" vertical="center"/>
    </xf>
    <xf numFmtId="165" fontId="3" fillId="11" borderId="63" xfId="0" applyNumberFormat="1" applyFont="1" applyFill="1" applyBorder="1" applyAlignment="1">
      <alignment horizontal="center" vertical="center"/>
    </xf>
    <xf numFmtId="165" fontId="3" fillId="11" borderId="70" xfId="0" applyNumberFormat="1" applyFont="1" applyFill="1" applyBorder="1" applyAlignment="1">
      <alignment horizontal="center" vertical="center"/>
    </xf>
    <xf numFmtId="4" fontId="47" fillId="4" borderId="170" xfId="0" applyNumberFormat="1" applyFont="1" applyFill="1" applyBorder="1" applyAlignment="1">
      <alignment horizontal="left" vertical="center"/>
    </xf>
    <xf numFmtId="167" fontId="3" fillId="11" borderId="42" xfId="0" applyNumberFormat="1" applyFont="1" applyFill="1" applyBorder="1" applyAlignment="1">
      <alignment horizontal="center" vertical="center"/>
    </xf>
    <xf numFmtId="167" fontId="3" fillId="0" borderId="65" xfId="0" applyNumberFormat="1" applyFont="1" applyFill="1" applyBorder="1" applyAlignment="1">
      <alignment horizontal="center" vertical="center"/>
    </xf>
    <xf numFmtId="4" fontId="31" fillId="11" borderId="18" xfId="0" quotePrefix="1" applyNumberFormat="1" applyFont="1" applyFill="1" applyBorder="1" applyAlignment="1">
      <alignment horizontal="center" vertical="center"/>
    </xf>
    <xf numFmtId="4" fontId="37" fillId="11" borderId="170" xfId="0" applyNumberFormat="1" applyFont="1" applyFill="1" applyBorder="1" applyAlignment="1">
      <alignment horizontal="left" vertical="center"/>
    </xf>
    <xf numFmtId="165" fontId="3" fillId="11" borderId="46" xfId="0" applyNumberFormat="1" applyFont="1" applyFill="1" applyBorder="1" applyAlignment="1">
      <alignment horizontal="center" vertical="center"/>
    </xf>
    <xf numFmtId="165" fontId="3" fillId="11" borderId="66" xfId="0" applyNumberFormat="1" applyFont="1" applyFill="1" applyBorder="1" applyAlignment="1">
      <alignment horizontal="center" vertical="center"/>
    </xf>
    <xf numFmtId="165" fontId="3" fillId="11" borderId="67" xfId="0" applyNumberFormat="1" applyFont="1" applyFill="1" applyBorder="1" applyAlignment="1">
      <alignment horizontal="center" vertical="center"/>
    </xf>
    <xf numFmtId="165" fontId="3" fillId="11" borderId="72" xfId="0" applyNumberFormat="1" applyFont="1" applyFill="1" applyBorder="1" applyAlignment="1">
      <alignment horizontal="center" vertical="center"/>
    </xf>
    <xf numFmtId="4" fontId="48" fillId="11" borderId="170" xfId="0" applyNumberFormat="1" applyFont="1" applyFill="1" applyBorder="1" applyAlignment="1">
      <alignment horizontal="left" vertical="center"/>
    </xf>
    <xf numFmtId="3" fontId="3" fillId="11" borderId="152" xfId="0" applyNumberFormat="1" applyFont="1" applyFill="1" applyBorder="1" applyAlignment="1">
      <alignment horizontal="center" vertical="center"/>
    </xf>
    <xf numFmtId="4" fontId="49" fillId="16" borderId="18" xfId="0" quotePrefix="1" applyNumberFormat="1" applyFont="1" applyFill="1" applyBorder="1" applyAlignment="1">
      <alignment horizontal="center" vertical="center"/>
    </xf>
    <xf numFmtId="4" fontId="49" fillId="16" borderId="90" xfId="0" applyNumberFormat="1" applyFont="1" applyFill="1" applyBorder="1" applyAlignment="1">
      <alignment horizontal="center" vertical="center"/>
    </xf>
    <xf numFmtId="0" fontId="11" fillId="8" borderId="174" xfId="0" applyFont="1" applyFill="1" applyBorder="1" applyAlignment="1">
      <alignment vertical="center"/>
    </xf>
    <xf numFmtId="4" fontId="11" fillId="8" borderId="176" xfId="0" applyNumberFormat="1" applyFont="1" applyFill="1" applyBorder="1" applyAlignment="1">
      <alignment horizontal="center" vertical="center"/>
    </xf>
    <xf numFmtId="3" fontId="11" fillId="8" borderId="176" xfId="0" applyNumberFormat="1" applyFont="1" applyFill="1" applyBorder="1" applyAlignment="1">
      <alignment horizontal="center" vertical="center"/>
    </xf>
    <xf numFmtId="166" fontId="11" fillId="8" borderId="200" xfId="0" applyNumberFormat="1" applyFont="1" applyFill="1" applyBorder="1" applyAlignment="1">
      <alignment horizontal="center" vertical="center"/>
    </xf>
    <xf numFmtId="166" fontId="11" fillId="8" borderId="176" xfId="0" applyNumberFormat="1" applyFont="1" applyFill="1" applyBorder="1" applyAlignment="1">
      <alignment horizontal="center" vertical="center"/>
    </xf>
    <xf numFmtId="166" fontId="11" fillId="8" borderId="177" xfId="0" applyNumberFormat="1" applyFont="1" applyFill="1" applyBorder="1" applyAlignment="1">
      <alignment horizontal="center" vertical="center"/>
    </xf>
    <xf numFmtId="165" fontId="35" fillId="8" borderId="177" xfId="0" applyNumberFormat="1" applyFont="1" applyFill="1" applyBorder="1" applyAlignment="1">
      <alignment horizontal="center" vertical="center"/>
    </xf>
    <xf numFmtId="4" fontId="3" fillId="4" borderId="145" xfId="0" applyNumberFormat="1" applyFont="1" applyFill="1" applyBorder="1" applyAlignment="1">
      <alignment horizontal="right" vertical="center"/>
    </xf>
    <xf numFmtId="4" fontId="3" fillId="11" borderId="145" xfId="0" applyNumberFormat="1" applyFont="1" applyFill="1" applyBorder="1" applyAlignment="1">
      <alignment horizontal="right" vertical="center"/>
    </xf>
    <xf numFmtId="0" fontId="3" fillId="4" borderId="46" xfId="0" applyFont="1" applyFill="1" applyBorder="1" applyAlignment="1">
      <alignment horizontal="center" vertical="center"/>
    </xf>
    <xf numFmtId="3" fontId="4" fillId="4" borderId="153" xfId="0" applyNumberFormat="1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2" fontId="3" fillId="0" borderId="71" xfId="0" applyNumberFormat="1" applyFont="1" applyFill="1" applyBorder="1" applyAlignment="1">
      <alignment horizontal="center" vertical="center"/>
    </xf>
    <xf numFmtId="165" fontId="4" fillId="4" borderId="153" xfId="0" applyNumberFormat="1" applyFont="1" applyFill="1" applyBorder="1" applyAlignment="1">
      <alignment horizontal="center" vertical="center"/>
    </xf>
    <xf numFmtId="165" fontId="3" fillId="4" borderId="42" xfId="0" applyNumberFormat="1" applyFont="1" applyFill="1" applyBorder="1" applyAlignment="1">
      <alignment horizontal="center" vertical="center"/>
    </xf>
    <xf numFmtId="165" fontId="3" fillId="4" borderId="64" xfId="0" applyNumberFormat="1" applyFont="1" applyFill="1" applyBorder="1" applyAlignment="1">
      <alignment horizontal="center" vertical="center"/>
    </xf>
    <xf numFmtId="165" fontId="3" fillId="4" borderId="65" xfId="0" applyNumberFormat="1" applyFont="1" applyFill="1" applyBorder="1" applyAlignment="1">
      <alignment horizontal="center" vertical="center"/>
    </xf>
    <xf numFmtId="165" fontId="3" fillId="4" borderId="71" xfId="0" applyNumberFormat="1" applyFont="1" applyFill="1" applyBorder="1" applyAlignment="1">
      <alignment horizontal="center" vertical="center"/>
    </xf>
    <xf numFmtId="4" fontId="3" fillId="4" borderId="153" xfId="0" applyNumberFormat="1" applyFont="1" applyFill="1" applyBorder="1" applyAlignment="1">
      <alignment horizontal="center" vertical="center"/>
    </xf>
    <xf numFmtId="0" fontId="50" fillId="0" borderId="0" xfId="0" applyFont="1"/>
    <xf numFmtId="4" fontId="4" fillId="4" borderId="153" xfId="0" applyNumberFormat="1" applyFont="1" applyFill="1" applyBorder="1" applyAlignment="1">
      <alignment horizontal="center" vertical="center"/>
    </xf>
    <xf numFmtId="168" fontId="3" fillId="4" borderId="153" xfId="0" applyNumberFormat="1" applyFont="1" applyFill="1" applyBorder="1" applyAlignment="1">
      <alignment horizontal="center" vertical="center"/>
    </xf>
    <xf numFmtId="4" fontId="3" fillId="4" borderId="42" xfId="0" applyNumberFormat="1" applyFont="1" applyFill="1" applyBorder="1" applyAlignment="1">
      <alignment horizontal="center" vertical="center"/>
    </xf>
    <xf numFmtId="4" fontId="3" fillId="4" borderId="64" xfId="0" applyNumberFormat="1" applyFont="1" applyFill="1" applyBorder="1" applyAlignment="1">
      <alignment horizontal="center" vertical="center"/>
    </xf>
    <xf numFmtId="4" fontId="3" fillId="4" borderId="65" xfId="0" applyNumberFormat="1" applyFont="1" applyFill="1" applyBorder="1" applyAlignment="1">
      <alignment horizontal="center" vertical="center"/>
    </xf>
    <xf numFmtId="4" fontId="3" fillId="4" borderId="71" xfId="0" applyNumberFormat="1" applyFont="1" applyFill="1" applyBorder="1" applyAlignment="1">
      <alignment horizontal="center" vertical="center"/>
    </xf>
    <xf numFmtId="3" fontId="43" fillId="4" borderId="152" xfId="0" applyNumberFormat="1" applyFont="1" applyFill="1" applyBorder="1" applyAlignment="1">
      <alignment horizontal="center" vertical="center"/>
    </xf>
    <xf numFmtId="0" fontId="43" fillId="4" borderId="38" xfId="0" applyFont="1" applyFill="1" applyBorder="1" applyAlignment="1">
      <alignment horizontal="center" vertical="center"/>
    </xf>
    <xf numFmtId="0" fontId="43" fillId="4" borderId="62" xfId="0" applyFont="1" applyFill="1" applyBorder="1" applyAlignment="1">
      <alignment horizontal="center" vertical="center"/>
    </xf>
    <xf numFmtId="0" fontId="43" fillId="4" borderId="63" xfId="0" applyFont="1" applyFill="1" applyBorder="1" applyAlignment="1">
      <alignment horizontal="center" vertical="center"/>
    </xf>
    <xf numFmtId="0" fontId="43" fillId="4" borderId="70" xfId="0" applyFont="1" applyFill="1" applyBorder="1" applyAlignment="1">
      <alignment horizontal="center" vertical="center"/>
    </xf>
    <xf numFmtId="4" fontId="43" fillId="4" borderId="144" xfId="0" applyNumberFormat="1" applyFont="1" applyFill="1" applyBorder="1" applyAlignment="1">
      <alignment horizontal="right" vertical="center"/>
    </xf>
    <xf numFmtId="3" fontId="43" fillId="4" borderId="153" xfId="0" applyNumberFormat="1" applyFont="1" applyFill="1" applyBorder="1" applyAlignment="1">
      <alignment horizontal="center" vertical="center"/>
    </xf>
    <xf numFmtId="0" fontId="43" fillId="4" borderId="42" xfId="0" applyFont="1" applyFill="1" applyBorder="1" applyAlignment="1">
      <alignment horizontal="center" vertical="center"/>
    </xf>
    <xf numFmtId="0" fontId="43" fillId="4" borderId="64" xfId="0" applyFont="1" applyFill="1" applyBorder="1" applyAlignment="1">
      <alignment horizontal="center" vertical="center"/>
    </xf>
    <xf numFmtId="0" fontId="43" fillId="4" borderId="65" xfId="0" applyFont="1" applyFill="1" applyBorder="1" applyAlignment="1">
      <alignment horizontal="center" vertical="center"/>
    </xf>
    <xf numFmtId="0" fontId="43" fillId="4" borderId="71" xfId="0" applyFont="1" applyFill="1" applyBorder="1" applyAlignment="1">
      <alignment horizontal="center" vertical="center"/>
    </xf>
    <xf numFmtId="4" fontId="43" fillId="4" borderId="145" xfId="0" applyNumberFormat="1" applyFont="1" applyFill="1" applyBorder="1" applyAlignment="1">
      <alignment horizontal="right" vertical="center"/>
    </xf>
    <xf numFmtId="4" fontId="51" fillId="12" borderId="155" xfId="0" applyNumberFormat="1" applyFont="1" applyFill="1" applyBorder="1" applyAlignment="1">
      <alignment horizontal="center" vertical="center"/>
    </xf>
    <xf numFmtId="167" fontId="3" fillId="4" borderId="65" xfId="0" applyNumberFormat="1" applyFont="1" applyFill="1" applyBorder="1" applyAlignment="1">
      <alignment horizontal="center" vertical="center"/>
    </xf>
    <xf numFmtId="2" fontId="3" fillId="4" borderId="42" xfId="0" applyNumberFormat="1" applyFont="1" applyFill="1" applyBorder="1" applyAlignment="1">
      <alignment horizontal="center" vertical="center"/>
    </xf>
    <xf numFmtId="2" fontId="3" fillId="4" borderId="64" xfId="0" applyNumberFormat="1" applyFont="1" applyFill="1" applyBorder="1" applyAlignment="1">
      <alignment horizontal="center" vertical="center"/>
    </xf>
    <xf numFmtId="2" fontId="3" fillId="4" borderId="65" xfId="0" applyNumberFormat="1" applyFont="1" applyFill="1" applyBorder="1" applyAlignment="1">
      <alignment horizontal="center" vertical="center"/>
    </xf>
    <xf numFmtId="2" fontId="3" fillId="4" borderId="71" xfId="0" applyNumberFormat="1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1" fontId="4" fillId="0" borderId="153" xfId="0" applyNumberFormat="1" applyFont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1" fontId="3" fillId="0" borderId="64" xfId="0" applyNumberFormat="1" applyFont="1" applyFill="1" applyBorder="1" applyAlignment="1">
      <alignment horizontal="center" vertical="center"/>
    </xf>
    <xf numFmtId="1" fontId="4" fillId="4" borderId="153" xfId="0" applyNumberFormat="1" applyFont="1" applyFill="1" applyBorder="1" applyAlignment="1">
      <alignment horizontal="center" vertical="center"/>
    </xf>
    <xf numFmtId="1" fontId="3" fillId="4" borderId="42" xfId="0" applyNumberFormat="1" applyFont="1" applyFill="1" applyBorder="1" applyAlignment="1">
      <alignment horizontal="center" vertical="center"/>
    </xf>
    <xf numFmtId="1" fontId="3" fillId="4" borderId="64" xfId="0" applyNumberFormat="1" applyFont="1" applyFill="1" applyBorder="1" applyAlignment="1">
      <alignment horizontal="center" vertical="center"/>
    </xf>
    <xf numFmtId="167" fontId="3" fillId="4" borderId="71" xfId="0" applyNumberFormat="1" applyFont="1" applyFill="1" applyBorder="1" applyAlignment="1">
      <alignment horizontal="center" vertical="center"/>
    </xf>
    <xf numFmtId="3" fontId="4" fillId="4" borderId="148" xfId="0" applyNumberFormat="1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1" fontId="3" fillId="0" borderId="65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0" fontId="3" fillId="0" borderId="201" xfId="0" applyFont="1" applyFill="1" applyBorder="1" applyAlignment="1">
      <alignment horizontal="center" vertical="center"/>
    </xf>
    <xf numFmtId="0" fontId="3" fillId="0" borderId="202" xfId="0" applyFont="1" applyFill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3" fontId="3" fillId="0" borderId="137" xfId="0" applyNumberFormat="1" applyFont="1" applyBorder="1" applyAlignment="1">
      <alignment horizontal="center" vertical="center"/>
    </xf>
    <xf numFmtId="0" fontId="3" fillId="0" borderId="203" xfId="0" applyFont="1" applyFill="1" applyBorder="1" applyAlignment="1">
      <alignment horizontal="center" vertical="center"/>
    </xf>
    <xf numFmtId="10" fontId="10" fillId="0" borderId="0" xfId="0" applyNumberFormat="1" applyFont="1" applyAlignment="1">
      <alignment vertical="center"/>
    </xf>
    <xf numFmtId="0" fontId="7" fillId="5" borderId="209" xfId="0" applyFont="1" applyFill="1" applyBorder="1" applyAlignment="1">
      <alignment horizontal="right" vertical="center"/>
    </xf>
    <xf numFmtId="4" fontId="7" fillId="5" borderId="210" xfId="0" applyNumberFormat="1" applyFont="1" applyFill="1" applyBorder="1" applyAlignment="1">
      <alignment horizontal="left" vertical="center"/>
    </xf>
    <xf numFmtId="4" fontId="7" fillId="5" borderId="208" xfId="0" applyNumberFormat="1" applyFont="1" applyFill="1" applyBorder="1" applyAlignment="1">
      <alignment horizontal="right" vertical="center"/>
    </xf>
    <xf numFmtId="0" fontId="7" fillId="5" borderId="208" xfId="0" applyFont="1" applyFill="1" applyBorder="1" applyAlignment="1">
      <alignment horizontal="left" vertical="center"/>
    </xf>
    <xf numFmtId="4" fontId="7" fillId="5" borderId="208" xfId="0" applyNumberFormat="1" applyFont="1" applyFill="1" applyBorder="1" applyAlignment="1">
      <alignment horizontal="center" vertical="center"/>
    </xf>
    <xf numFmtId="0" fontId="7" fillId="5" borderId="211" xfId="0" applyFont="1" applyFill="1" applyBorder="1" applyAlignment="1">
      <alignment horizontal="center" vertical="center"/>
    </xf>
    <xf numFmtId="0" fontId="7" fillId="0" borderId="212" xfId="0" applyFont="1" applyFill="1" applyBorder="1" applyAlignment="1">
      <alignment horizontal="center" vertical="center" wrapText="1"/>
    </xf>
    <xf numFmtId="0" fontId="7" fillId="4" borderId="209" xfId="0" applyFont="1" applyFill="1" applyBorder="1" applyAlignment="1">
      <alignment horizontal="right" vertical="center"/>
    </xf>
    <xf numFmtId="4" fontId="7" fillId="4" borderId="210" xfId="0" applyNumberFormat="1" applyFont="1" applyFill="1" applyBorder="1" applyAlignment="1">
      <alignment horizontal="left" vertical="center"/>
    </xf>
    <xf numFmtId="4" fontId="7" fillId="4" borderId="208" xfId="0" applyNumberFormat="1" applyFont="1" applyFill="1" applyBorder="1" applyAlignment="1">
      <alignment horizontal="right" vertical="center"/>
    </xf>
    <xf numFmtId="0" fontId="7" fillId="4" borderId="208" xfId="0" applyFont="1" applyFill="1" applyBorder="1" applyAlignment="1">
      <alignment horizontal="left" vertical="center"/>
    </xf>
    <xf numFmtId="4" fontId="7" fillId="4" borderId="208" xfId="0" applyNumberFormat="1" applyFont="1" applyFill="1" applyBorder="1" applyAlignment="1">
      <alignment horizontal="center" vertical="center"/>
    </xf>
    <xf numFmtId="0" fontId="7" fillId="4" borderId="211" xfId="0" applyFont="1" applyFill="1" applyBorder="1" applyAlignment="1">
      <alignment horizontal="center" vertical="center"/>
    </xf>
    <xf numFmtId="0" fontId="7" fillId="7" borderId="209" xfId="0" applyFont="1" applyFill="1" applyBorder="1" applyAlignment="1">
      <alignment horizontal="right" vertical="center"/>
    </xf>
    <xf numFmtId="4" fontId="7" fillId="7" borderId="210" xfId="0" applyNumberFormat="1" applyFont="1" applyFill="1" applyBorder="1" applyAlignment="1">
      <alignment horizontal="left" vertical="center"/>
    </xf>
    <xf numFmtId="4" fontId="7" fillId="7" borderId="208" xfId="0" applyNumberFormat="1" applyFont="1" applyFill="1" applyBorder="1" applyAlignment="1">
      <alignment horizontal="right" vertical="center"/>
    </xf>
    <xf numFmtId="0" fontId="7" fillId="7" borderId="208" xfId="0" applyFont="1" applyFill="1" applyBorder="1" applyAlignment="1">
      <alignment horizontal="left" vertical="center"/>
    </xf>
    <xf numFmtId="0" fontId="7" fillId="7" borderId="208" xfId="0" applyFont="1" applyFill="1" applyBorder="1" applyAlignment="1">
      <alignment horizontal="center" vertical="center"/>
    </xf>
    <xf numFmtId="4" fontId="7" fillId="7" borderId="208" xfId="0" applyNumberFormat="1" applyFont="1" applyFill="1" applyBorder="1" applyAlignment="1">
      <alignment horizontal="center" vertical="center"/>
    </xf>
    <xf numFmtId="0" fontId="7" fillId="7" borderId="211" xfId="0" applyFont="1" applyFill="1" applyBorder="1" applyAlignment="1">
      <alignment horizontal="center" vertical="center"/>
    </xf>
    <xf numFmtId="0" fontId="7" fillId="11" borderId="212" xfId="0" applyFont="1" applyFill="1" applyBorder="1" applyAlignment="1">
      <alignment horizontal="center" vertical="center" wrapText="1"/>
    </xf>
    <xf numFmtId="165" fontId="35" fillId="8" borderId="213" xfId="0" applyNumberFormat="1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3" fillId="0" borderId="98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4" fillId="0" borderId="95" xfId="0" applyFont="1" applyFill="1" applyBorder="1" applyAlignment="1">
      <alignment horizontal="center" vertical="center" wrapText="1"/>
    </xf>
    <xf numFmtId="1" fontId="54" fillId="0" borderId="6" xfId="0" quotePrefix="1" applyNumberFormat="1" applyFont="1" applyFill="1" applyBorder="1" applyAlignment="1">
      <alignment horizontal="center" vertical="center"/>
    </xf>
    <xf numFmtId="3" fontId="53" fillId="0" borderId="86" xfId="0" applyNumberFormat="1" applyFont="1" applyFill="1" applyBorder="1" applyAlignment="1">
      <alignment horizontal="center" vertical="center"/>
    </xf>
    <xf numFmtId="3" fontId="53" fillId="0" borderId="7" xfId="0" applyNumberFormat="1" applyFont="1" applyFill="1" applyBorder="1" applyAlignment="1">
      <alignment horizontal="center" vertical="center"/>
    </xf>
    <xf numFmtId="4" fontId="54" fillId="0" borderId="7" xfId="0" applyNumberFormat="1" applyFont="1" applyFill="1" applyBorder="1" applyAlignment="1">
      <alignment horizontal="center" vertical="center"/>
    </xf>
    <xf numFmtId="4" fontId="54" fillId="0" borderId="27" xfId="0" applyNumberFormat="1" applyFont="1" applyFill="1" applyBorder="1" applyAlignment="1">
      <alignment horizontal="center" vertical="center"/>
    </xf>
    <xf numFmtId="1" fontId="54" fillId="0" borderId="16" xfId="0" quotePrefix="1" applyNumberFormat="1" applyFont="1" applyFill="1" applyBorder="1" applyAlignment="1">
      <alignment horizontal="center" vertical="center"/>
    </xf>
    <xf numFmtId="3" fontId="53" fillId="0" borderId="30" xfId="0" applyNumberFormat="1" applyFont="1" applyFill="1" applyBorder="1" applyAlignment="1">
      <alignment horizontal="center" vertical="center"/>
    </xf>
    <xf numFmtId="3" fontId="53" fillId="0" borderId="22" xfId="0" applyNumberFormat="1" applyFont="1" applyFill="1" applyBorder="1" applyAlignment="1">
      <alignment horizontal="center" vertical="center"/>
    </xf>
    <xf numFmtId="4" fontId="54" fillId="0" borderId="22" xfId="0" applyNumberFormat="1" applyFont="1" applyFill="1" applyBorder="1" applyAlignment="1">
      <alignment horizontal="center" vertical="center"/>
    </xf>
    <xf numFmtId="4" fontId="54" fillId="0" borderId="103" xfId="0" applyNumberFormat="1" applyFont="1" applyFill="1" applyBorder="1" applyAlignment="1">
      <alignment horizontal="center" vertical="center"/>
    </xf>
    <xf numFmtId="1" fontId="54" fillId="0" borderId="18" xfId="0" applyNumberFormat="1" applyFont="1" applyFill="1" applyBorder="1" applyAlignment="1">
      <alignment horizontal="center" vertical="center"/>
    </xf>
    <xf numFmtId="3" fontId="53" fillId="0" borderId="29" xfId="0" applyNumberFormat="1" applyFont="1" applyFill="1" applyBorder="1" applyAlignment="1">
      <alignment horizontal="center" vertical="center"/>
    </xf>
    <xf numFmtId="3" fontId="53" fillId="0" borderId="20" xfId="0" applyNumberFormat="1" applyFont="1" applyFill="1" applyBorder="1" applyAlignment="1">
      <alignment horizontal="center" vertical="center"/>
    </xf>
    <xf numFmtId="4" fontId="54" fillId="0" borderId="20" xfId="0" applyNumberFormat="1" applyFont="1" applyFill="1" applyBorder="1" applyAlignment="1">
      <alignment horizontal="center" vertical="center"/>
    </xf>
    <xf numFmtId="4" fontId="54" fillId="0" borderId="94" xfId="0" applyNumberFormat="1" applyFont="1" applyFill="1" applyBorder="1" applyAlignment="1">
      <alignment horizontal="center" vertical="center"/>
    </xf>
    <xf numFmtId="1" fontId="54" fillId="0" borderId="90" xfId="0" applyNumberFormat="1" applyFont="1" applyFill="1" applyBorder="1" applyAlignment="1">
      <alignment horizontal="center" vertical="center"/>
    </xf>
    <xf numFmtId="3" fontId="53" fillId="0" borderId="87" xfId="0" applyNumberFormat="1" applyFont="1" applyFill="1" applyBorder="1" applyAlignment="1">
      <alignment horizontal="center" vertical="center"/>
    </xf>
    <xf numFmtId="3" fontId="53" fillId="0" borderId="88" xfId="0" applyNumberFormat="1" applyFont="1" applyFill="1" applyBorder="1" applyAlignment="1">
      <alignment horizontal="center" vertical="center"/>
    </xf>
    <xf numFmtId="4" fontId="54" fillId="0" borderId="88" xfId="0" applyNumberFormat="1" applyFont="1" applyFill="1" applyBorder="1" applyAlignment="1">
      <alignment horizontal="center" vertical="center"/>
    </xf>
    <xf numFmtId="4" fontId="54" fillId="0" borderId="108" xfId="0" applyNumberFormat="1" applyFont="1" applyFill="1" applyBorder="1" applyAlignment="1">
      <alignment horizontal="center" vertical="center"/>
    </xf>
    <xf numFmtId="0" fontId="55" fillId="0" borderId="94" xfId="0" applyFont="1" applyFill="1" applyBorder="1" applyAlignment="1">
      <alignment horizontal="center" vertical="center" wrapText="1"/>
    </xf>
    <xf numFmtId="0" fontId="13" fillId="5" borderId="109" xfId="0" applyFont="1" applyFill="1" applyBorder="1" applyAlignment="1">
      <alignment horizontal="center"/>
    </xf>
    <xf numFmtId="0" fontId="13" fillId="5" borderId="110" xfId="0" applyFont="1" applyFill="1" applyBorder="1" applyAlignment="1">
      <alignment horizontal="center"/>
    </xf>
    <xf numFmtId="0" fontId="13" fillId="3" borderId="115" xfId="0" applyFont="1" applyFill="1" applyBorder="1" applyAlignment="1">
      <alignment horizontal="center"/>
    </xf>
    <xf numFmtId="0" fontId="13" fillId="3" borderId="116" xfId="0" applyFont="1" applyFill="1" applyBorder="1" applyAlignment="1">
      <alignment horizontal="center"/>
    </xf>
    <xf numFmtId="0" fontId="12" fillId="0" borderId="113" xfId="0" applyFont="1" applyBorder="1" applyAlignment="1">
      <alignment horizontal="left" vertical="top"/>
    </xf>
    <xf numFmtId="0" fontId="12" fillId="0" borderId="96" xfId="0" applyFont="1" applyBorder="1" applyAlignment="1">
      <alignment horizontal="left" vertical="top"/>
    </xf>
    <xf numFmtId="0" fontId="12" fillId="0" borderId="93" xfId="0" applyFont="1" applyBorder="1" applyAlignment="1">
      <alignment horizontal="left" vertical="top"/>
    </xf>
    <xf numFmtId="0" fontId="12" fillId="0" borderId="111" xfId="0" applyFont="1" applyBorder="1" applyAlignment="1">
      <alignment horizontal="left" vertical="top"/>
    </xf>
    <xf numFmtId="0" fontId="12" fillId="0" borderId="114" xfId="0" applyFont="1" applyBorder="1" applyAlignment="1">
      <alignment horizontal="left" vertical="top"/>
    </xf>
    <xf numFmtId="0" fontId="12" fillId="0" borderId="112" xfId="0" applyFont="1" applyBorder="1" applyAlignment="1">
      <alignment horizontal="left" vertical="top"/>
    </xf>
    <xf numFmtId="0" fontId="13" fillId="7" borderId="115" xfId="0" applyFont="1" applyFill="1" applyBorder="1" applyAlignment="1">
      <alignment horizontal="center"/>
    </xf>
    <xf numFmtId="0" fontId="13" fillId="7" borderId="116" xfId="0" applyFont="1" applyFill="1" applyBorder="1" applyAlignment="1">
      <alignment horizontal="center"/>
    </xf>
    <xf numFmtId="0" fontId="13" fillId="10" borderId="115" xfId="0" applyFont="1" applyFill="1" applyBorder="1" applyAlignment="1">
      <alignment horizontal="center"/>
    </xf>
    <xf numFmtId="0" fontId="13" fillId="10" borderId="116" xfId="0" applyFont="1" applyFill="1" applyBorder="1" applyAlignment="1">
      <alignment horizontal="center"/>
    </xf>
    <xf numFmtId="0" fontId="25" fillId="11" borderId="19" xfId="0" applyFont="1" applyFill="1" applyBorder="1" applyAlignment="1">
      <alignment horizontal="center" vertical="center" wrapText="1"/>
    </xf>
    <xf numFmtId="0" fontId="25" fillId="11" borderId="121" xfId="0" applyFont="1" applyFill="1" applyBorder="1" applyAlignment="1">
      <alignment horizontal="center" vertical="center" wrapText="1"/>
    </xf>
    <xf numFmtId="0" fontId="30" fillId="0" borderId="97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99" xfId="0" applyFont="1" applyFill="1" applyBorder="1" applyAlignment="1">
      <alignment horizontal="center" vertical="center" wrapText="1"/>
    </xf>
    <xf numFmtId="0" fontId="30" fillId="0" borderId="100" xfId="0" applyFont="1" applyFill="1" applyBorder="1" applyAlignment="1">
      <alignment horizontal="center" vertical="center" wrapText="1"/>
    </xf>
    <xf numFmtId="0" fontId="12" fillId="10" borderId="104" xfId="0" applyFont="1" applyFill="1" applyBorder="1" applyAlignment="1">
      <alignment horizontal="right"/>
    </xf>
    <xf numFmtId="0" fontId="26" fillId="10" borderId="129" xfId="0" applyFont="1" applyFill="1" applyBorder="1" applyAlignment="1">
      <alignment horizontal="center"/>
    </xf>
    <xf numFmtId="0" fontId="26" fillId="10" borderId="107" xfId="0" applyFont="1" applyFill="1" applyBorder="1" applyAlignment="1">
      <alignment horizontal="center"/>
    </xf>
    <xf numFmtId="0" fontId="18" fillId="0" borderId="12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15" fillId="9" borderId="204" xfId="0" applyFont="1" applyFill="1" applyBorder="1" applyAlignment="1">
      <alignment horizontal="center" vertical="center"/>
    </xf>
    <xf numFmtId="0" fontId="15" fillId="9" borderId="205" xfId="0" applyFont="1" applyFill="1" applyBorder="1" applyAlignment="1">
      <alignment horizontal="center" vertical="center"/>
    </xf>
    <xf numFmtId="0" fontId="15" fillId="9" borderId="206" xfId="0" applyFont="1" applyFill="1" applyBorder="1" applyAlignment="1">
      <alignment horizontal="center" vertical="center"/>
    </xf>
    <xf numFmtId="0" fontId="26" fillId="4" borderId="207" xfId="0" applyFont="1" applyFill="1" applyBorder="1" applyAlignment="1">
      <alignment horizontal="center"/>
    </xf>
    <xf numFmtId="0" fontId="26" fillId="4" borderId="208" xfId="0" applyFont="1" applyFill="1" applyBorder="1" applyAlignment="1">
      <alignment horizontal="center"/>
    </xf>
    <xf numFmtId="0" fontId="12" fillId="4" borderId="208" xfId="0" applyFont="1" applyFill="1" applyBorder="1" applyAlignment="1">
      <alignment horizontal="right"/>
    </xf>
    <xf numFmtId="0" fontId="26" fillId="5" borderId="207" xfId="0" applyFont="1" applyFill="1" applyBorder="1" applyAlignment="1">
      <alignment horizontal="center"/>
    </xf>
    <xf numFmtId="0" fontId="26" fillId="5" borderId="208" xfId="0" applyFont="1" applyFill="1" applyBorder="1" applyAlignment="1">
      <alignment horizontal="center"/>
    </xf>
    <xf numFmtId="0" fontId="12" fillId="5" borderId="208" xfId="0" applyFont="1" applyFill="1" applyBorder="1" applyAlignment="1">
      <alignment horizontal="right"/>
    </xf>
    <xf numFmtId="0" fontId="26" fillId="7" borderId="207" xfId="0" applyFont="1" applyFill="1" applyBorder="1" applyAlignment="1">
      <alignment horizontal="center"/>
    </xf>
    <xf numFmtId="0" fontId="26" fillId="7" borderId="208" xfId="0" applyFont="1" applyFill="1" applyBorder="1" applyAlignment="1">
      <alignment horizontal="center"/>
    </xf>
    <xf numFmtId="0" fontId="12" fillId="7" borderId="208" xfId="0" applyFont="1" applyFill="1" applyBorder="1" applyAlignment="1">
      <alignment horizontal="right"/>
    </xf>
    <xf numFmtId="0" fontId="15" fillId="9" borderId="109" xfId="0" applyFont="1" applyFill="1" applyBorder="1" applyAlignment="1">
      <alignment horizontal="center" vertical="center"/>
    </xf>
    <xf numFmtId="0" fontId="15" fillId="9" borderId="120" xfId="0" applyFont="1" applyFill="1" applyBorder="1" applyAlignment="1">
      <alignment horizontal="center" vertical="center"/>
    </xf>
    <xf numFmtId="0" fontId="15" fillId="9" borderId="116" xfId="0" applyFont="1" applyFill="1" applyBorder="1" applyAlignment="1">
      <alignment horizontal="center" vertical="center"/>
    </xf>
    <xf numFmtId="0" fontId="52" fillId="0" borderId="121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7" fillId="11" borderId="128" xfId="0" applyFont="1" applyFill="1" applyBorder="1" applyAlignment="1">
      <alignment horizontal="center" vertical="center" wrapText="1"/>
    </xf>
    <xf numFmtId="0" fontId="7" fillId="11" borderId="1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0" fontId="15" fillId="9" borderId="124" xfId="0" applyFont="1" applyFill="1" applyBorder="1" applyAlignment="1">
      <alignment horizontal="center" vertical="center"/>
    </xf>
    <xf numFmtId="0" fontId="11" fillId="11" borderId="128" xfId="0" applyFont="1" applyFill="1" applyBorder="1" applyAlignment="1">
      <alignment horizontal="center" vertical="center" wrapText="1"/>
    </xf>
    <xf numFmtId="0" fontId="11" fillId="11" borderId="121" xfId="0" applyFont="1" applyFill="1" applyBorder="1" applyAlignment="1">
      <alignment horizontal="center" vertical="center" wrapText="1"/>
    </xf>
    <xf numFmtId="0" fontId="18" fillId="0" borderId="12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42" fillId="0" borderId="122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3" fillId="0" borderId="76" xfId="1" applyFont="1" applyBorder="1" applyAlignment="1">
      <alignment horizontal="center" vertical="center"/>
    </xf>
    <xf numFmtId="0" fontId="3" fillId="0" borderId="77" xfId="1" applyFont="1" applyBorder="1" applyAlignment="1">
      <alignment horizontal="center" vertical="center"/>
    </xf>
    <xf numFmtId="0" fontId="3" fillId="0" borderId="78" xfId="1" applyFont="1" applyBorder="1" applyAlignment="1">
      <alignment horizontal="center" vertical="center"/>
    </xf>
    <xf numFmtId="0" fontId="3" fillId="0" borderId="79" xfId="1" applyFont="1" applyBorder="1" applyAlignment="1">
      <alignment horizontal="center" vertical="center"/>
    </xf>
    <xf numFmtId="0" fontId="38" fillId="0" borderId="138" xfId="0" applyFont="1" applyBorder="1" applyAlignment="1">
      <alignment horizontal="right" vertical="center"/>
    </xf>
    <xf numFmtId="0" fontId="38" fillId="0" borderId="148" xfId="0" applyFont="1" applyBorder="1" applyAlignment="1">
      <alignment horizontal="right" vertical="center"/>
    </xf>
    <xf numFmtId="0" fontId="38" fillId="0" borderId="149" xfId="0" applyFont="1" applyBorder="1" applyAlignment="1">
      <alignment horizontal="right" vertical="center"/>
    </xf>
    <xf numFmtId="0" fontId="6" fillId="4" borderId="81" xfId="0" applyFont="1" applyFill="1" applyBorder="1" applyAlignment="1">
      <alignment horizontal="center"/>
    </xf>
    <xf numFmtId="0" fontId="6" fillId="4" borderId="82" xfId="0" applyFont="1" applyFill="1" applyBorder="1" applyAlignment="1">
      <alignment horizontal="center"/>
    </xf>
    <xf numFmtId="0" fontId="6" fillId="4" borderId="185" xfId="0" applyFont="1" applyFill="1" applyBorder="1" applyAlignment="1">
      <alignment horizontal="center"/>
    </xf>
    <xf numFmtId="0" fontId="38" fillId="0" borderId="83" xfId="0" applyFont="1" applyBorder="1" applyAlignment="1">
      <alignment horizontal="right" vertical="center"/>
    </xf>
    <xf numFmtId="0" fontId="11" fillId="13" borderId="179" xfId="0" applyFont="1" applyFill="1" applyBorder="1" applyAlignment="1">
      <alignment horizontal="center" vertical="center"/>
    </xf>
    <xf numFmtId="0" fontId="11" fillId="13" borderId="180" xfId="0" applyFont="1" applyFill="1" applyBorder="1" applyAlignment="1">
      <alignment horizontal="center" vertical="center"/>
    </xf>
    <xf numFmtId="0" fontId="11" fillId="13" borderId="181" xfId="0" applyFont="1" applyFill="1" applyBorder="1" applyAlignment="1">
      <alignment horizontal="center" vertical="center"/>
    </xf>
    <xf numFmtId="0" fontId="11" fillId="7" borderId="179" xfId="0" applyFont="1" applyFill="1" applyBorder="1" applyAlignment="1">
      <alignment horizontal="center" vertical="center"/>
    </xf>
    <xf numFmtId="0" fontId="11" fillId="7" borderId="180" xfId="0" applyFont="1" applyFill="1" applyBorder="1" applyAlignment="1">
      <alignment horizontal="center" vertical="center"/>
    </xf>
    <xf numFmtId="0" fontId="11" fillId="7" borderId="181" xfId="0" applyFont="1" applyFill="1" applyBorder="1" applyAlignment="1">
      <alignment horizontal="center" vertical="center"/>
    </xf>
    <xf numFmtId="0" fontId="38" fillId="0" borderId="187" xfId="0" applyFont="1" applyBorder="1" applyAlignment="1">
      <alignment horizontal="right" vertical="center"/>
    </xf>
    <xf numFmtId="0" fontId="38" fillId="0" borderId="170" xfId="0" applyFont="1" applyBorder="1" applyAlignment="1">
      <alignment horizontal="right" vertical="center"/>
    </xf>
    <xf numFmtId="0" fontId="38" fillId="0" borderId="189" xfId="0" applyFont="1" applyBorder="1" applyAlignment="1">
      <alignment horizontal="right" vertical="center"/>
    </xf>
    <xf numFmtId="0" fontId="11" fillId="6" borderId="179" xfId="0" applyFont="1" applyFill="1" applyBorder="1" applyAlignment="1">
      <alignment horizontal="center" vertical="center"/>
    </xf>
    <xf numFmtId="0" fontId="11" fillId="6" borderId="180" xfId="0" applyFont="1" applyFill="1" applyBorder="1" applyAlignment="1">
      <alignment horizontal="center" vertical="center"/>
    </xf>
    <xf numFmtId="0" fontId="11" fillId="6" borderId="181" xfId="0" applyFont="1" applyFill="1" applyBorder="1" applyAlignment="1">
      <alignment horizontal="center" vertical="center"/>
    </xf>
    <xf numFmtId="0" fontId="18" fillId="0" borderId="115" xfId="0" applyFont="1" applyBorder="1" applyAlignment="1">
      <alignment horizontal="center" vertical="center"/>
    </xf>
    <xf numFmtId="0" fontId="18" fillId="0" borderId="192" xfId="0" applyFont="1" applyBorder="1" applyAlignment="1">
      <alignment horizontal="center" vertical="center"/>
    </xf>
    <xf numFmtId="0" fontId="42" fillId="0" borderId="115" xfId="0" applyFont="1" applyBorder="1" applyAlignment="1">
      <alignment horizontal="center" vertical="center"/>
    </xf>
    <xf numFmtId="0" fontId="42" fillId="0" borderId="192" xfId="0" applyFont="1" applyBorder="1" applyAlignment="1">
      <alignment horizontal="center" vertical="center"/>
    </xf>
    <xf numFmtId="0" fontId="42" fillId="0" borderId="116" xfId="0" applyFont="1" applyBorder="1" applyAlignment="1">
      <alignment horizontal="center" vertical="center"/>
    </xf>
    <xf numFmtId="0" fontId="28" fillId="0" borderId="115" xfId="0" applyFont="1" applyBorder="1" applyAlignment="1">
      <alignment horizontal="center" vertical="center"/>
    </xf>
    <xf numFmtId="0" fontId="28" fillId="0" borderId="116" xfId="0" applyFont="1" applyBorder="1" applyAlignment="1">
      <alignment horizontal="center" vertical="center"/>
    </xf>
    <xf numFmtId="0" fontId="11" fillId="3" borderId="128" xfId="0" applyFont="1" applyFill="1" applyBorder="1" applyAlignment="1">
      <alignment horizontal="center" vertical="center" wrapText="1"/>
    </xf>
    <xf numFmtId="0" fontId="11" fillId="3" borderId="121" xfId="0" applyFont="1" applyFill="1" applyBorder="1" applyAlignment="1">
      <alignment horizontal="center" vertical="center" wrapText="1"/>
    </xf>
    <xf numFmtId="0" fontId="11" fillId="5" borderId="128" xfId="0" applyFont="1" applyFill="1" applyBorder="1" applyAlignment="1">
      <alignment horizontal="center" vertical="center" wrapText="1"/>
    </xf>
    <xf numFmtId="0" fontId="11" fillId="5" borderId="121" xfId="0" applyFont="1" applyFill="1" applyBorder="1" applyAlignment="1">
      <alignment horizontal="center" vertical="center" wrapText="1"/>
    </xf>
    <xf numFmtId="0" fontId="38" fillId="0" borderId="135" xfId="0" applyFont="1" applyBorder="1" applyAlignment="1">
      <alignment horizontal="right" vertical="center"/>
    </xf>
    <xf numFmtId="0" fontId="38" fillId="0" borderId="190" xfId="0" applyFont="1" applyBorder="1" applyAlignment="1">
      <alignment horizontal="right" vertical="center"/>
    </xf>
    <xf numFmtId="0" fontId="44" fillId="11" borderId="164" xfId="0" applyFont="1" applyFill="1" applyBorder="1" applyAlignment="1">
      <alignment horizontal="right" vertical="center"/>
    </xf>
    <xf numFmtId="0" fontId="44" fillId="11" borderId="170" xfId="0" applyFont="1" applyFill="1" applyBorder="1" applyAlignment="1">
      <alignment horizontal="right" vertical="center"/>
    </xf>
    <xf numFmtId="3" fontId="44" fillId="0" borderId="187" xfId="0" applyNumberFormat="1" applyFont="1" applyBorder="1" applyAlignment="1">
      <alignment horizontal="right" vertical="center"/>
    </xf>
    <xf numFmtId="3" fontId="44" fillId="0" borderId="170" xfId="0" applyNumberFormat="1" applyFont="1" applyBorder="1" applyAlignment="1">
      <alignment horizontal="right" vertical="center"/>
    </xf>
    <xf numFmtId="0" fontId="11" fillId="5" borderId="81" xfId="0" applyFont="1" applyFill="1" applyBorder="1" applyAlignment="1">
      <alignment horizontal="center"/>
    </xf>
    <xf numFmtId="0" fontId="11" fillId="5" borderId="82" xfId="0" applyFont="1" applyFill="1" applyBorder="1" applyAlignment="1">
      <alignment horizontal="center"/>
    </xf>
    <xf numFmtId="0" fontId="11" fillId="5" borderId="186" xfId="0" applyFont="1" applyFill="1" applyBorder="1" applyAlignment="1">
      <alignment horizontal="center"/>
    </xf>
  </cellXfs>
  <cellStyles count="2">
    <cellStyle name="Normale 2" xfId="1"/>
    <cellStyle name="Обычный" xfId="0" builtinId="0"/>
  </cellStyles>
  <dxfs count="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38E85A"/>
      <color rgb="FFCCCC00"/>
      <color rgb="FFFB1705"/>
      <color rgb="FF003300"/>
      <color rgb="FF339933"/>
      <color rgb="FFFFFF66"/>
      <color rgb="FFFFFF99"/>
      <color rgb="FFFFCC66"/>
      <color rgb="FF66FF66"/>
      <color rgb="FFF9F9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2060"/>
                </a:solidFill>
              </a:defRPr>
            </a:pPr>
            <a:r>
              <a:rPr lang="ru-RU" sz="1200">
                <a:solidFill>
                  <a:srgbClr val="002060"/>
                </a:solidFill>
              </a:rPr>
              <a:t>Потребление электроэнергии в стандартный год</a:t>
            </a:r>
            <a:endParaRPr lang="en-US" sz="1200">
              <a:solidFill>
                <a:srgbClr val="002060"/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Typical.Year!$A$5:$A$8</c:f>
              <c:strCache>
                <c:ptCount val="4"/>
                <c:pt idx="0">
                  <c:v>ул. Каменогорская, 30</c:v>
                </c:pt>
                <c:pt idx="1">
                  <c:v>ул. Каменогорская, 86</c:v>
                </c:pt>
                <c:pt idx="2">
                  <c:v>ул. Казимировская, 9</c:v>
                </c:pt>
                <c:pt idx="3">
                  <c:v>ул. Кунцевщина, 35</c:v>
                </c:pt>
              </c:strCache>
            </c:strRef>
          </c:cat>
          <c:val>
            <c:numRef>
              <c:f>Typical.Year!$F$5:$F$8</c:f>
              <c:numCache>
                <c:formatCode>#,##0</c:formatCode>
                <c:ptCount val="4"/>
                <c:pt idx="0">
                  <c:v>28052</c:v>
                </c:pt>
                <c:pt idx="1">
                  <c:v>24188</c:v>
                </c:pt>
                <c:pt idx="2">
                  <c:v>34197</c:v>
                </c:pt>
                <c:pt idx="3">
                  <c:v>24757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066240"/>
        <c:axId val="123067776"/>
      </c:barChart>
      <c:catAx>
        <c:axId val="123066240"/>
        <c:scaling>
          <c:orientation val="minMax"/>
        </c:scaling>
        <c:delete val="0"/>
        <c:axPos val="b"/>
        <c:majorGridlines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002060"/>
                </a:solidFill>
              </a:defRPr>
            </a:pPr>
            <a:endParaRPr lang="ru-RU"/>
          </a:p>
        </c:txPr>
        <c:crossAx val="123067776"/>
        <c:crosses val="autoZero"/>
        <c:auto val="1"/>
        <c:lblAlgn val="ctr"/>
        <c:lblOffset val="100"/>
        <c:noMultiLvlLbl val="0"/>
      </c:catAx>
      <c:valAx>
        <c:axId val="123067776"/>
        <c:scaling>
          <c:orientation val="minMax"/>
        </c:scaling>
        <c:delete val="0"/>
        <c:axPos val="l"/>
        <c:majorGridlines/>
        <c:numFmt formatCode="#,##0" sourceLinked="1"/>
        <c:majorTickMark val="in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2306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C00000"/>
                </a:solidFill>
              </a:defRPr>
            </a:pPr>
            <a:r>
              <a:rPr lang="ru-RU" sz="1200">
                <a:solidFill>
                  <a:srgbClr val="C00000"/>
                </a:solidFill>
              </a:rPr>
              <a:t>Система отопления</a:t>
            </a:r>
            <a:endParaRPr lang="en-US" sz="1200">
              <a:solidFill>
                <a:srgbClr val="C00000"/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</c:dPt>
          <c:cat>
            <c:strRef>
              <c:f>Balance.Buildings!$A$5:$A$8</c:f>
              <c:strCache>
                <c:ptCount val="4"/>
                <c:pt idx="0">
                  <c:v>ул. Каменогорская, 30</c:v>
                </c:pt>
                <c:pt idx="1">
                  <c:v>ул. Каменогорская, 86</c:v>
                </c:pt>
                <c:pt idx="2">
                  <c:v>ул. Казимировская, 9</c:v>
                </c:pt>
                <c:pt idx="3">
                  <c:v>ул. Кунцевщина, 35</c:v>
                </c:pt>
              </c:strCache>
            </c:strRef>
          </c:cat>
          <c:val>
            <c:numRef>
              <c:f>Balance.Buildings!$D$5:$D$8</c:f>
              <c:numCache>
                <c:formatCode>#,##0</c:formatCode>
                <c:ptCount val="4"/>
                <c:pt idx="0">
                  <c:v>5221.4400000000005</c:v>
                </c:pt>
                <c:pt idx="1">
                  <c:v>3237.9839999999995</c:v>
                </c:pt>
                <c:pt idx="2">
                  <c:v>3893.9999999999995</c:v>
                </c:pt>
                <c:pt idx="3">
                  <c:v>3692.4000000000005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133440"/>
        <c:axId val="135135232"/>
      </c:barChart>
      <c:catAx>
        <c:axId val="135133440"/>
        <c:scaling>
          <c:orientation val="minMax"/>
        </c:scaling>
        <c:delete val="0"/>
        <c:axPos val="b"/>
        <c:majorGridlines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C00000"/>
                </a:solidFill>
              </a:defRPr>
            </a:pPr>
            <a:endParaRPr lang="ru-RU"/>
          </a:p>
        </c:txPr>
        <c:crossAx val="135135232"/>
        <c:crosses val="autoZero"/>
        <c:auto val="1"/>
        <c:lblAlgn val="ctr"/>
        <c:lblOffset val="100"/>
        <c:noMultiLvlLbl val="0"/>
      </c:catAx>
      <c:valAx>
        <c:axId val="135135232"/>
        <c:scaling>
          <c:orientation val="minMax"/>
        </c:scaling>
        <c:delete val="0"/>
        <c:axPos val="l"/>
        <c:majorGridlines/>
        <c:numFmt formatCode="#,##0" sourceLinked="1"/>
        <c:majorTickMark val="in"/>
        <c:minorTickMark val="none"/>
        <c:tickLblPos val="nextTo"/>
        <c:txPr>
          <a:bodyPr/>
          <a:lstStyle/>
          <a:p>
            <a:pPr>
              <a:defRPr sz="800">
                <a:solidFill>
                  <a:srgbClr val="C00000"/>
                </a:solidFill>
              </a:defRPr>
            </a:pPr>
            <a:endParaRPr lang="ru-RU"/>
          </a:p>
        </c:txPr>
        <c:crossAx val="13513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ru-RU" sz="1200">
                <a:solidFill>
                  <a:schemeClr val="accent5">
                    <a:lumMod val="75000"/>
                  </a:schemeClr>
                </a:solidFill>
              </a:rPr>
              <a:t>Пункт водоснабжения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Balance.Buildings!$A$5:$A$8</c:f>
              <c:strCache>
                <c:ptCount val="4"/>
                <c:pt idx="0">
                  <c:v>ул. Каменогорская, 30</c:v>
                </c:pt>
                <c:pt idx="1">
                  <c:v>ул. Каменогорская, 86</c:v>
                </c:pt>
                <c:pt idx="2">
                  <c:v>ул. Казимировская, 9</c:v>
                </c:pt>
                <c:pt idx="3">
                  <c:v>ул. Кунцевщина, 35</c:v>
                </c:pt>
              </c:strCache>
            </c:strRef>
          </c:cat>
          <c:val>
            <c:numRef>
              <c:f>Balance.Buildings!$E$5:$E$8</c:f>
              <c:numCache>
                <c:formatCode>#,##0</c:formatCode>
                <c:ptCount val="4"/>
                <c:pt idx="0">
                  <c:v>1314.0000000000002</c:v>
                </c:pt>
                <c:pt idx="1">
                  <c:v>985.49999999999977</c:v>
                </c:pt>
                <c:pt idx="2">
                  <c:v>1760.4</c:v>
                </c:pt>
                <c:pt idx="3">
                  <c:v>1314.0000000000002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163904"/>
        <c:axId val="135165440"/>
      </c:barChart>
      <c:catAx>
        <c:axId val="135163904"/>
        <c:scaling>
          <c:orientation val="minMax"/>
        </c:scaling>
        <c:delete val="0"/>
        <c:axPos val="b"/>
        <c:majorGridlines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5">
                    <a:lumMod val="75000"/>
                  </a:schemeClr>
                </a:solidFill>
              </a:defRPr>
            </a:pPr>
            <a:endParaRPr lang="ru-RU"/>
          </a:p>
        </c:txPr>
        <c:crossAx val="135165440"/>
        <c:crosses val="autoZero"/>
        <c:auto val="1"/>
        <c:lblAlgn val="ctr"/>
        <c:lblOffset val="100"/>
        <c:noMultiLvlLbl val="0"/>
      </c:catAx>
      <c:valAx>
        <c:axId val="135165440"/>
        <c:scaling>
          <c:orientation val="minMax"/>
        </c:scaling>
        <c:delete val="0"/>
        <c:axPos val="l"/>
        <c:majorGridlines/>
        <c:numFmt formatCode="#,##0" sourceLinked="1"/>
        <c:majorTickMark val="in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accent5">
                    <a:lumMod val="75000"/>
                  </a:schemeClr>
                </a:solidFill>
              </a:defRPr>
            </a:pPr>
            <a:endParaRPr lang="ru-RU"/>
          </a:p>
        </c:txPr>
        <c:crossAx val="13516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CCCC00"/>
                </a:solidFill>
              </a:defRPr>
            </a:pPr>
            <a:r>
              <a:rPr lang="ru-RU" sz="1200">
                <a:solidFill>
                  <a:srgbClr val="CCCC00"/>
                </a:solidFill>
              </a:rPr>
              <a:t>Лифты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CC00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Balance.Buildings!$A$5:$A$8</c:f>
              <c:strCache>
                <c:ptCount val="4"/>
                <c:pt idx="0">
                  <c:v>ул. Каменогорская, 30</c:v>
                </c:pt>
                <c:pt idx="1">
                  <c:v>ул. Каменогорская, 86</c:v>
                </c:pt>
                <c:pt idx="2">
                  <c:v>ул. Казимировская, 9</c:v>
                </c:pt>
                <c:pt idx="3">
                  <c:v>ул. Кунцевщина, 35</c:v>
                </c:pt>
              </c:strCache>
            </c:strRef>
          </c:cat>
          <c:val>
            <c:numRef>
              <c:f>Balance.Buildings!$F$5:$F$8</c:f>
              <c:numCache>
                <c:formatCode>0</c:formatCode>
                <c:ptCount val="4"/>
                <c:pt idx="0">
                  <c:v>6570</c:v>
                </c:pt>
                <c:pt idx="1">
                  <c:v>5256</c:v>
                </c:pt>
                <c:pt idx="2">
                  <c:v>7519</c:v>
                </c:pt>
                <c:pt idx="3">
                  <c:v>4182.8999999999996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198208"/>
        <c:axId val="135199744"/>
      </c:barChart>
      <c:catAx>
        <c:axId val="135198208"/>
        <c:scaling>
          <c:orientation val="minMax"/>
        </c:scaling>
        <c:delete val="0"/>
        <c:axPos val="b"/>
        <c:majorGridlines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CCCC00"/>
                </a:solidFill>
              </a:defRPr>
            </a:pPr>
            <a:endParaRPr lang="ru-RU"/>
          </a:p>
        </c:txPr>
        <c:crossAx val="135199744"/>
        <c:crosses val="autoZero"/>
        <c:auto val="1"/>
        <c:lblAlgn val="ctr"/>
        <c:lblOffset val="100"/>
        <c:noMultiLvlLbl val="0"/>
      </c:catAx>
      <c:valAx>
        <c:axId val="135199744"/>
        <c:scaling>
          <c:orientation val="minMax"/>
        </c:scaling>
        <c:delete val="0"/>
        <c:axPos val="l"/>
        <c:majorGridlines/>
        <c:numFmt formatCode="0" sourceLinked="1"/>
        <c:majorTickMark val="in"/>
        <c:minorTickMark val="none"/>
        <c:tickLblPos val="nextTo"/>
        <c:txPr>
          <a:bodyPr/>
          <a:lstStyle/>
          <a:p>
            <a:pPr>
              <a:defRPr sz="800">
                <a:solidFill>
                  <a:srgbClr val="CCCC00"/>
                </a:solidFill>
              </a:defRPr>
            </a:pPr>
            <a:endParaRPr lang="ru-RU"/>
          </a:p>
        </c:txPr>
        <c:crossAx val="13519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38E85A"/>
                </a:solidFill>
              </a:defRPr>
            </a:pPr>
            <a:r>
              <a:rPr lang="ru-RU" sz="1200">
                <a:solidFill>
                  <a:srgbClr val="38E85A"/>
                </a:solidFill>
              </a:rPr>
              <a:t>Квартиры</a:t>
            </a:r>
            <a:endParaRPr lang="en-US" sz="1200">
              <a:solidFill>
                <a:srgbClr val="38E85A"/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8E85A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Balance.Buildings!$A$5:$A$8</c:f>
              <c:strCache>
                <c:ptCount val="4"/>
                <c:pt idx="0">
                  <c:v>ул. Каменогорская, 30</c:v>
                </c:pt>
                <c:pt idx="1">
                  <c:v>ул. Каменогорская, 86</c:v>
                </c:pt>
                <c:pt idx="2">
                  <c:v>ул. Казимировская, 9</c:v>
                </c:pt>
                <c:pt idx="3">
                  <c:v>ул. Кунцевщина, 35</c:v>
                </c:pt>
              </c:strCache>
            </c:strRef>
          </c:cat>
          <c:val>
            <c:numRef>
              <c:f>Balance.Buildings!$G$5:$G$8</c:f>
              <c:numCache>
                <c:formatCode>#,##0</c:formatCode>
                <c:ptCount val="4"/>
                <c:pt idx="0">
                  <c:v>14285.58</c:v>
                </c:pt>
                <c:pt idx="1">
                  <c:v>13165.442000000001</c:v>
                </c:pt>
                <c:pt idx="2">
                  <c:v>18644.238000000001</c:v>
                </c:pt>
                <c:pt idx="3">
                  <c:v>14450.726999999999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40704"/>
        <c:axId val="135242496"/>
      </c:barChart>
      <c:catAx>
        <c:axId val="135240704"/>
        <c:scaling>
          <c:orientation val="minMax"/>
        </c:scaling>
        <c:delete val="0"/>
        <c:axPos val="b"/>
        <c:majorGridlines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38E85A"/>
                </a:solidFill>
              </a:defRPr>
            </a:pPr>
            <a:endParaRPr lang="ru-RU"/>
          </a:p>
        </c:txPr>
        <c:crossAx val="135242496"/>
        <c:crosses val="autoZero"/>
        <c:auto val="1"/>
        <c:lblAlgn val="ctr"/>
        <c:lblOffset val="100"/>
        <c:noMultiLvlLbl val="0"/>
      </c:catAx>
      <c:valAx>
        <c:axId val="135242496"/>
        <c:scaling>
          <c:orientation val="minMax"/>
        </c:scaling>
        <c:delete val="0"/>
        <c:axPos val="l"/>
        <c:majorGridlines/>
        <c:numFmt formatCode="#,##0" sourceLinked="1"/>
        <c:majorTickMark val="in"/>
        <c:minorTickMark val="none"/>
        <c:tickLblPos val="nextTo"/>
        <c:txPr>
          <a:bodyPr/>
          <a:lstStyle/>
          <a:p>
            <a:pPr>
              <a:defRPr sz="800">
                <a:solidFill>
                  <a:srgbClr val="38E85A"/>
                </a:solidFill>
              </a:defRPr>
            </a:pPr>
            <a:endParaRPr lang="ru-RU"/>
          </a:p>
        </c:txPr>
        <c:crossAx val="13524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ул. Каменогорская, </a:t>
            </a:r>
            <a:r>
              <a:rPr lang="it-IT" sz="1600"/>
              <a:t>30 - </a:t>
            </a:r>
            <a:r>
              <a:rPr lang="ru-RU" sz="1600"/>
              <a:t>Конечное использование электроэнергии</a:t>
            </a:r>
            <a:endParaRPr lang="it-IT" sz="16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0.10086767279090114"/>
                  <c:y val="-0.225316783318751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Balance.Flats!$D$3:$F$3</c:f>
              <c:strCache>
                <c:ptCount val="3"/>
                <c:pt idx="0">
                  <c:v>Освещение</c:v>
                </c:pt>
                <c:pt idx="1">
                  <c:v>Система отопления</c:v>
                </c:pt>
                <c:pt idx="2">
                  <c:v>Электрические устройства</c:v>
                </c:pt>
              </c:strCache>
            </c:strRef>
          </c:cat>
          <c:val>
            <c:numRef>
              <c:f>Balance.Flats!$D$9:$F$9</c:f>
              <c:numCache>
                <c:formatCode>#,##0</c:formatCode>
                <c:ptCount val="3"/>
                <c:pt idx="0">
                  <c:v>728.08319999999992</c:v>
                </c:pt>
                <c:pt idx="1">
                  <c:v>210</c:v>
                </c:pt>
                <c:pt idx="2">
                  <c:v>3586.6306666666669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 b="1" i="0" u="none" strike="noStrike" baseline="0">
                <a:effectLst/>
              </a:rPr>
              <a:t>ул. Каменогорская, 86</a:t>
            </a:r>
            <a:r>
              <a:rPr lang="it-IT" sz="1600" b="1" i="0" u="none" strike="noStrike" baseline="0">
                <a:effectLst/>
              </a:rPr>
              <a:t> - </a:t>
            </a:r>
            <a:r>
              <a:rPr lang="ru-RU" sz="1600" b="1" i="0" u="none" strike="noStrike" baseline="0">
                <a:effectLst/>
              </a:rPr>
              <a:t>Конечное использование электроэнергии</a:t>
            </a:r>
            <a:endParaRPr lang="it-IT" sz="16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0.10086767279090114"/>
                  <c:y val="-0.225316783318751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Balance.Flats!$D$3:$F$3</c:f>
              <c:strCache>
                <c:ptCount val="3"/>
                <c:pt idx="0">
                  <c:v>Освещение</c:v>
                </c:pt>
                <c:pt idx="1">
                  <c:v>Система отопления</c:v>
                </c:pt>
                <c:pt idx="2">
                  <c:v>Электрические устройства</c:v>
                </c:pt>
              </c:strCache>
            </c:strRef>
          </c:cat>
          <c:val>
            <c:numRef>
              <c:f>Balance.Flats!$D$16:$F$16</c:f>
              <c:numCache>
                <c:formatCode>#,##0</c:formatCode>
                <c:ptCount val="3"/>
                <c:pt idx="0">
                  <c:v>652.20479999999986</c:v>
                </c:pt>
                <c:pt idx="1">
                  <c:v>0</c:v>
                </c:pt>
                <c:pt idx="2">
                  <c:v>2129.5213333333331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 b="1" i="0" u="none" strike="noStrike" baseline="0">
                <a:effectLst/>
              </a:rPr>
              <a:t>ул. Казимировская, 9</a:t>
            </a:r>
            <a:r>
              <a:rPr lang="it-IT" sz="1600" b="1" i="0" u="none" strike="noStrike" baseline="0">
                <a:effectLst/>
              </a:rPr>
              <a:t> - </a:t>
            </a:r>
            <a:r>
              <a:rPr lang="ru-RU" sz="1600" b="1" i="0" u="none" strike="noStrike" baseline="0">
                <a:effectLst/>
              </a:rPr>
              <a:t>Конечное использование электроэнергии</a:t>
            </a:r>
            <a:endParaRPr lang="it-IT" sz="16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6.5885170603674506E-2"/>
                  <c:y val="3.84503499562554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086767279090114"/>
                  <c:y val="-0.225316783318751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Balance.Flats!$D$3:$F$3</c:f>
              <c:strCache>
                <c:ptCount val="3"/>
                <c:pt idx="0">
                  <c:v>Освещение</c:v>
                </c:pt>
                <c:pt idx="1">
                  <c:v>Система отопления</c:v>
                </c:pt>
                <c:pt idx="2">
                  <c:v>Электрические устройства</c:v>
                </c:pt>
              </c:strCache>
            </c:strRef>
          </c:cat>
          <c:val>
            <c:numRef>
              <c:f>Balance.Flats!$D$23:$F$23</c:f>
              <c:numCache>
                <c:formatCode>#,##0</c:formatCode>
                <c:ptCount val="3"/>
                <c:pt idx="0">
                  <c:v>312.39519999999999</c:v>
                </c:pt>
                <c:pt idx="1">
                  <c:v>0</c:v>
                </c:pt>
                <c:pt idx="2">
                  <c:v>2808.598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 b="1" i="0" baseline="0">
                <a:effectLst/>
              </a:rPr>
              <a:t>ул. Кунцевщина</a:t>
            </a:r>
            <a:r>
              <a:rPr lang="it-IT" sz="1600" b="1" i="0" baseline="0">
                <a:effectLst/>
              </a:rPr>
              <a:t>, 35 - </a:t>
            </a:r>
            <a:r>
              <a:rPr lang="ru-RU" sz="1600" b="1" i="0" u="none" strike="noStrike" baseline="0">
                <a:effectLst/>
              </a:rPr>
              <a:t>Конечное использование электроэнергии</a:t>
            </a:r>
            <a:endParaRPr lang="ru-RU" sz="1600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6.5885170603674506E-2"/>
                  <c:y val="3.84503499562554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086767279090114"/>
                  <c:y val="-0.225316783318751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Balance.Flats!$D$3:$F$3</c:f>
              <c:strCache>
                <c:ptCount val="3"/>
                <c:pt idx="0">
                  <c:v>Освещение</c:v>
                </c:pt>
                <c:pt idx="1">
                  <c:v>Система отопления</c:v>
                </c:pt>
                <c:pt idx="2">
                  <c:v>Электрические устройства</c:v>
                </c:pt>
              </c:strCache>
            </c:strRef>
          </c:cat>
          <c:val>
            <c:numRef>
              <c:f>Balance.Flats!$D$30:$F$30</c:f>
              <c:numCache>
                <c:formatCode>#,##0</c:formatCode>
                <c:ptCount val="3"/>
                <c:pt idx="0">
                  <c:v>444.62599999999998</c:v>
                </c:pt>
                <c:pt idx="1">
                  <c:v>0</c:v>
                </c:pt>
                <c:pt idx="2">
                  <c:v>3036.1343999999999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2060"/>
                </a:solidFill>
              </a:defRPr>
            </a:pPr>
            <a:r>
              <a:rPr lang="ru-RU" sz="1200">
                <a:solidFill>
                  <a:srgbClr val="002060"/>
                </a:solidFill>
              </a:rPr>
              <a:t>Ежемесячное потребление электроэнергии</a:t>
            </a:r>
            <a:endParaRPr lang="en-US" sz="1200">
              <a:solidFill>
                <a:srgbClr val="002060"/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Typical.Year!$A$5:$A$8</c:f>
              <c:strCache>
                <c:ptCount val="4"/>
                <c:pt idx="0">
                  <c:v>ул. Каменогорская, 30</c:v>
                </c:pt>
                <c:pt idx="1">
                  <c:v>ул. Каменогорская, 86</c:v>
                </c:pt>
                <c:pt idx="2">
                  <c:v>ул. Казимировская, 9</c:v>
                </c:pt>
                <c:pt idx="3">
                  <c:v>ул. Кунцевщина, 35</c:v>
                </c:pt>
              </c:strCache>
            </c:strRef>
          </c:cat>
          <c:val>
            <c:numRef>
              <c:f>Typical.Year!$G$5:$G$8</c:f>
              <c:numCache>
                <c:formatCode>#,##0</c:formatCode>
                <c:ptCount val="4"/>
                <c:pt idx="0">
                  <c:v>2337.6666666666665</c:v>
                </c:pt>
                <c:pt idx="1">
                  <c:v>2015.6666666666667</c:v>
                </c:pt>
                <c:pt idx="2">
                  <c:v>2849.75</c:v>
                </c:pt>
                <c:pt idx="3">
                  <c:v>2063.0833333333335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23072"/>
        <c:axId val="123524608"/>
      </c:barChart>
      <c:catAx>
        <c:axId val="123523072"/>
        <c:scaling>
          <c:orientation val="minMax"/>
        </c:scaling>
        <c:delete val="0"/>
        <c:axPos val="b"/>
        <c:majorGridlines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endParaRPr lang="ru-RU"/>
          </a:p>
        </c:txPr>
        <c:crossAx val="123524608"/>
        <c:crosses val="autoZero"/>
        <c:auto val="1"/>
        <c:lblAlgn val="ctr"/>
        <c:lblOffset val="100"/>
        <c:noMultiLvlLbl val="0"/>
      </c:catAx>
      <c:valAx>
        <c:axId val="123524608"/>
        <c:scaling>
          <c:orientation val="minMax"/>
        </c:scaling>
        <c:delete val="0"/>
        <c:axPos val="l"/>
        <c:majorGridlines/>
        <c:numFmt formatCode="#,##0" sourceLinked="1"/>
        <c:majorTickMark val="in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2352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2060"/>
                </a:solidFill>
              </a:defRPr>
            </a:pPr>
            <a:r>
              <a:rPr lang="ru-RU" sz="1200">
                <a:solidFill>
                  <a:srgbClr val="002060"/>
                </a:solidFill>
              </a:rPr>
              <a:t>Потребление электроэнергии на единицу площади</a:t>
            </a:r>
            <a:endParaRPr lang="en-US" sz="1400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19266342875364878"/>
          <c:y val="2.861230329041487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Typical.Year!$A$5:$A$8</c:f>
              <c:strCache>
                <c:ptCount val="4"/>
                <c:pt idx="0">
                  <c:v>ул. Каменогорская, 30</c:v>
                </c:pt>
                <c:pt idx="1">
                  <c:v>ул. Каменогорская, 86</c:v>
                </c:pt>
                <c:pt idx="2">
                  <c:v>ул. Казимировская, 9</c:v>
                </c:pt>
                <c:pt idx="3">
                  <c:v>ул. Кунцевщина, 35</c:v>
                </c:pt>
              </c:strCache>
            </c:strRef>
          </c:cat>
          <c:val>
            <c:numRef>
              <c:f>Typical.Year!$H$5:$H$8</c:f>
              <c:numCache>
                <c:formatCode>#,##0.00</c:formatCode>
                <c:ptCount val="4"/>
                <c:pt idx="0">
                  <c:v>0</c:v>
                </c:pt>
                <c:pt idx="1">
                  <c:v>2.140275276847456</c:v>
                </c:pt>
                <c:pt idx="2">
                  <c:v>3.9350272311663086</c:v>
                </c:pt>
                <c:pt idx="3">
                  <c:v>2.5068729653238018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45088"/>
        <c:axId val="123546624"/>
      </c:barChart>
      <c:catAx>
        <c:axId val="123545088"/>
        <c:scaling>
          <c:orientation val="minMax"/>
        </c:scaling>
        <c:delete val="0"/>
        <c:axPos val="b"/>
        <c:majorGridlines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5">
                    <a:lumMod val="75000"/>
                  </a:schemeClr>
                </a:solidFill>
              </a:defRPr>
            </a:pPr>
            <a:endParaRPr lang="ru-RU"/>
          </a:p>
        </c:txPr>
        <c:crossAx val="123546624"/>
        <c:crosses val="autoZero"/>
        <c:auto val="1"/>
        <c:lblAlgn val="ctr"/>
        <c:lblOffset val="100"/>
        <c:noMultiLvlLbl val="0"/>
      </c:catAx>
      <c:valAx>
        <c:axId val="123546624"/>
        <c:scaling>
          <c:orientation val="minMax"/>
        </c:scaling>
        <c:delete val="0"/>
        <c:axPos val="l"/>
        <c:majorGridlines/>
        <c:numFmt formatCode="#,##0.00" sourceLinked="1"/>
        <c:majorTickMark val="in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2354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2060"/>
                </a:solidFill>
              </a:defRPr>
            </a:pPr>
            <a:r>
              <a:rPr lang="ru-RU" sz="1200">
                <a:solidFill>
                  <a:srgbClr val="002060"/>
                </a:solidFill>
              </a:rPr>
              <a:t>Потребление электроэнергии на количество квартир</a:t>
            </a:r>
            <a:endParaRPr lang="en-US" sz="1400">
              <a:solidFill>
                <a:srgbClr val="002060"/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Typical.Year!$A$5:$A$8</c:f>
              <c:strCache>
                <c:ptCount val="4"/>
                <c:pt idx="0">
                  <c:v>ул. Каменогорская, 30</c:v>
                </c:pt>
                <c:pt idx="1">
                  <c:v>ул. Каменогорская, 86</c:v>
                </c:pt>
                <c:pt idx="2">
                  <c:v>ул. Казимировская, 9</c:v>
                </c:pt>
                <c:pt idx="3">
                  <c:v>ул. Кунцевщина, 35</c:v>
                </c:pt>
              </c:strCache>
            </c:strRef>
          </c:cat>
          <c:val>
            <c:numRef>
              <c:f>Typical.Year!$I$5:$I$8</c:f>
              <c:numCache>
                <c:formatCode>#,##0.00</c:formatCode>
                <c:ptCount val="4"/>
                <c:pt idx="0">
                  <c:v>0</c:v>
                </c:pt>
                <c:pt idx="1">
                  <c:v>165.67123287671234</c:v>
                </c:pt>
                <c:pt idx="2">
                  <c:v>259.06818181818181</c:v>
                </c:pt>
                <c:pt idx="3">
                  <c:v>187.55303030303031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75296"/>
        <c:axId val="123585280"/>
      </c:barChart>
      <c:catAx>
        <c:axId val="123575296"/>
        <c:scaling>
          <c:orientation val="minMax"/>
        </c:scaling>
        <c:delete val="0"/>
        <c:axPos val="b"/>
        <c:majorGridlines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1">
                    <a:lumMod val="75000"/>
                  </a:schemeClr>
                </a:solidFill>
              </a:defRPr>
            </a:pPr>
            <a:endParaRPr lang="ru-RU"/>
          </a:p>
        </c:txPr>
        <c:crossAx val="123585280"/>
        <c:crosses val="autoZero"/>
        <c:auto val="1"/>
        <c:lblAlgn val="ctr"/>
        <c:lblOffset val="100"/>
        <c:noMultiLvlLbl val="0"/>
      </c:catAx>
      <c:valAx>
        <c:axId val="123585280"/>
        <c:scaling>
          <c:orientation val="minMax"/>
        </c:scaling>
        <c:delete val="0"/>
        <c:axPos val="l"/>
        <c:majorGridlines/>
        <c:numFmt formatCode="#,##0.00" sourceLinked="1"/>
        <c:majorTickMark val="in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2357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FF0000"/>
                </a:solidFill>
              </a:defRPr>
            </a:pPr>
            <a:r>
              <a:rPr lang="ru-RU" sz="1200">
                <a:solidFill>
                  <a:srgbClr val="FF0000"/>
                </a:solidFill>
              </a:rPr>
              <a:t>Потребление тепловой энергии в стандартный год</a:t>
            </a:r>
            <a:endParaRPr lang="en-US" sz="1200">
              <a:solidFill>
                <a:srgbClr val="FF0000"/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B1705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Typical.Year!$A$5:$A$8</c:f>
              <c:strCache>
                <c:ptCount val="4"/>
                <c:pt idx="0">
                  <c:v>ул. Каменогорская, 30</c:v>
                </c:pt>
                <c:pt idx="1">
                  <c:v>ул. Каменогорская, 86</c:v>
                </c:pt>
                <c:pt idx="2">
                  <c:v>ул. Казимировская, 9</c:v>
                </c:pt>
                <c:pt idx="3">
                  <c:v>ул. Кунцевщина, 35</c:v>
                </c:pt>
              </c:strCache>
            </c:strRef>
          </c:cat>
          <c:val>
            <c:numRef>
              <c:f>Typical.Year!$K$5:$K$8</c:f>
              <c:numCache>
                <c:formatCode>#,##0</c:formatCode>
                <c:ptCount val="4"/>
                <c:pt idx="0">
                  <c:v>1530921.6</c:v>
                </c:pt>
                <c:pt idx="1">
                  <c:v>1134317.5999999999</c:v>
                </c:pt>
                <c:pt idx="2">
                  <c:v>973240</c:v>
                </c:pt>
                <c:pt idx="3">
                  <c:v>981429.60000000021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48416"/>
        <c:axId val="134750208"/>
      </c:barChart>
      <c:catAx>
        <c:axId val="134748416"/>
        <c:scaling>
          <c:orientation val="minMax"/>
        </c:scaling>
        <c:delete val="0"/>
        <c:axPos val="b"/>
        <c:majorGridlines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ru-RU"/>
          </a:p>
        </c:txPr>
        <c:crossAx val="134750208"/>
        <c:crosses val="autoZero"/>
        <c:auto val="1"/>
        <c:lblAlgn val="ctr"/>
        <c:lblOffset val="100"/>
        <c:noMultiLvlLbl val="0"/>
      </c:catAx>
      <c:valAx>
        <c:axId val="134750208"/>
        <c:scaling>
          <c:orientation val="minMax"/>
        </c:scaling>
        <c:delete val="0"/>
        <c:axPos val="l"/>
        <c:majorGridlines/>
        <c:numFmt formatCode="#,##0" sourceLinked="1"/>
        <c:majorTickMark val="in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3474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FF0000"/>
                </a:solidFill>
              </a:defRPr>
            </a:pPr>
            <a:r>
              <a:rPr lang="ru-RU" sz="1200">
                <a:solidFill>
                  <a:srgbClr val="FF0000"/>
                </a:solidFill>
              </a:rPr>
              <a:t>Ежемесячное потребление тепловой энергии</a:t>
            </a:r>
            <a:endParaRPr lang="en-US" sz="1200">
              <a:solidFill>
                <a:srgbClr val="FF0000"/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Typical.Year!$A$5:$A$8</c:f>
              <c:strCache>
                <c:ptCount val="4"/>
                <c:pt idx="0">
                  <c:v>ул. Каменогорская, 30</c:v>
                </c:pt>
                <c:pt idx="1">
                  <c:v>ул. Каменогорская, 86</c:v>
                </c:pt>
                <c:pt idx="2">
                  <c:v>ул. Казимировская, 9</c:v>
                </c:pt>
                <c:pt idx="3">
                  <c:v>ул. Кунцевщина, 35</c:v>
                </c:pt>
              </c:strCache>
            </c:strRef>
          </c:cat>
          <c:val>
            <c:numRef>
              <c:f>Typical.Year!$L$5:$L$8</c:f>
              <c:numCache>
                <c:formatCode>#,##0</c:formatCode>
                <c:ptCount val="4"/>
                <c:pt idx="0">
                  <c:v>127576.8</c:v>
                </c:pt>
                <c:pt idx="1">
                  <c:v>94526.46666666666</c:v>
                </c:pt>
                <c:pt idx="2">
                  <c:v>81103.333333333328</c:v>
                </c:pt>
                <c:pt idx="3">
                  <c:v>81785.800000000017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61088"/>
        <c:axId val="134779264"/>
      </c:barChart>
      <c:catAx>
        <c:axId val="134761088"/>
        <c:scaling>
          <c:orientation val="minMax"/>
        </c:scaling>
        <c:delete val="0"/>
        <c:axPos val="b"/>
        <c:majorGridlines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6">
                    <a:lumMod val="50000"/>
                  </a:schemeClr>
                </a:solidFill>
              </a:defRPr>
            </a:pPr>
            <a:endParaRPr lang="ru-RU"/>
          </a:p>
        </c:txPr>
        <c:crossAx val="134779264"/>
        <c:crosses val="autoZero"/>
        <c:auto val="1"/>
        <c:lblAlgn val="ctr"/>
        <c:lblOffset val="100"/>
        <c:noMultiLvlLbl val="0"/>
      </c:catAx>
      <c:valAx>
        <c:axId val="134779264"/>
        <c:scaling>
          <c:orientation val="minMax"/>
        </c:scaling>
        <c:delete val="0"/>
        <c:axPos val="l"/>
        <c:majorGridlines/>
        <c:numFmt formatCode="#,##0" sourceLinked="1"/>
        <c:majorTickMark val="in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34761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FF0000"/>
                </a:solidFill>
              </a:defRPr>
            </a:pPr>
            <a:r>
              <a:rPr lang="ru-RU" sz="1200">
                <a:solidFill>
                  <a:srgbClr val="FF0000"/>
                </a:solidFill>
              </a:rPr>
              <a:t>Потребление тепловой энергии на единицу площади</a:t>
            </a:r>
            <a:endParaRPr lang="en-US" sz="1400">
              <a:solidFill>
                <a:srgbClr val="FF0000"/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Typical.Year!$A$5:$A$8</c:f>
              <c:strCache>
                <c:ptCount val="4"/>
                <c:pt idx="0">
                  <c:v>ул. Каменогорская, 30</c:v>
                </c:pt>
                <c:pt idx="1">
                  <c:v>ул. Каменогорская, 86</c:v>
                </c:pt>
                <c:pt idx="2">
                  <c:v>ул. Казимировская, 9</c:v>
                </c:pt>
                <c:pt idx="3">
                  <c:v>ул. Кунцевщина, 35</c:v>
                </c:pt>
              </c:strCache>
            </c:strRef>
          </c:cat>
          <c:val>
            <c:numRef>
              <c:f>Typical.Year!$M$5:$M$8</c:f>
              <c:numCache>
                <c:formatCode>#,##0.00</c:formatCode>
                <c:ptCount val="4"/>
                <c:pt idx="0">
                  <c:v>0</c:v>
                </c:pt>
                <c:pt idx="1">
                  <c:v>100.37009737774689</c:v>
                </c:pt>
                <c:pt idx="2">
                  <c:v>111.9901132397666</c:v>
                </c:pt>
                <c:pt idx="3">
                  <c:v>99.37873456430718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19840"/>
        <c:axId val="134821376"/>
      </c:barChart>
      <c:catAx>
        <c:axId val="134819840"/>
        <c:scaling>
          <c:orientation val="minMax"/>
        </c:scaling>
        <c:delete val="0"/>
        <c:axPos val="b"/>
        <c:majorGridlines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2">
                    <a:lumMod val="75000"/>
                  </a:schemeClr>
                </a:solidFill>
              </a:defRPr>
            </a:pPr>
            <a:endParaRPr lang="ru-RU"/>
          </a:p>
        </c:txPr>
        <c:crossAx val="134821376"/>
        <c:crosses val="autoZero"/>
        <c:auto val="1"/>
        <c:lblAlgn val="ctr"/>
        <c:lblOffset val="100"/>
        <c:noMultiLvlLbl val="0"/>
      </c:catAx>
      <c:valAx>
        <c:axId val="134821376"/>
        <c:scaling>
          <c:orientation val="minMax"/>
        </c:scaling>
        <c:delete val="0"/>
        <c:axPos val="l"/>
        <c:majorGridlines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34819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FF0000"/>
                </a:solidFill>
              </a:defRPr>
            </a:pPr>
            <a:r>
              <a:rPr lang="ru-RU" sz="1200">
                <a:solidFill>
                  <a:srgbClr val="FF0000"/>
                </a:solidFill>
              </a:rPr>
              <a:t>Потребление тепловой энергии на количество квартир</a:t>
            </a:r>
            <a:endParaRPr lang="en-US" sz="1400">
              <a:solidFill>
                <a:srgbClr val="FF0000"/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Typical.Year!$A$5:$A$8</c:f>
              <c:strCache>
                <c:ptCount val="4"/>
                <c:pt idx="0">
                  <c:v>ул. Каменогорская, 30</c:v>
                </c:pt>
                <c:pt idx="1">
                  <c:v>ул. Каменогорская, 86</c:v>
                </c:pt>
                <c:pt idx="2">
                  <c:v>ул. Казимировская, 9</c:v>
                </c:pt>
                <c:pt idx="3">
                  <c:v>ул. Кунцевщина, 35</c:v>
                </c:pt>
              </c:strCache>
            </c:strRef>
          </c:cat>
          <c:val>
            <c:numRef>
              <c:f>Typical.Year!$N$5:$N$8</c:f>
              <c:numCache>
                <c:formatCode>#,##0.00</c:formatCode>
                <c:ptCount val="4"/>
                <c:pt idx="0">
                  <c:v>0</c:v>
                </c:pt>
                <c:pt idx="1">
                  <c:v>7769.2986301369856</c:v>
                </c:pt>
                <c:pt idx="2">
                  <c:v>7373.030303030303</c:v>
                </c:pt>
                <c:pt idx="3">
                  <c:v>7435.072727272729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50048"/>
        <c:axId val="134851584"/>
      </c:barChart>
      <c:catAx>
        <c:axId val="134850048"/>
        <c:scaling>
          <c:orientation val="minMax"/>
        </c:scaling>
        <c:delete val="0"/>
        <c:axPos val="b"/>
        <c:majorGridlines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6">
                    <a:lumMod val="75000"/>
                  </a:schemeClr>
                </a:solidFill>
              </a:defRPr>
            </a:pPr>
            <a:endParaRPr lang="ru-RU"/>
          </a:p>
        </c:txPr>
        <c:crossAx val="134851584"/>
        <c:crosses val="autoZero"/>
        <c:auto val="1"/>
        <c:lblAlgn val="ctr"/>
        <c:lblOffset val="100"/>
        <c:noMultiLvlLbl val="0"/>
      </c:catAx>
      <c:valAx>
        <c:axId val="134851584"/>
        <c:scaling>
          <c:orientation val="minMax"/>
        </c:scaling>
        <c:delete val="0"/>
        <c:axPos val="l"/>
        <c:majorGridlines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3485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ru-RU" sz="1200">
                <a:solidFill>
                  <a:srgbClr val="FFFF00"/>
                </a:solidFill>
              </a:rPr>
              <a:t>Освещение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Balance.Buildings!$A$5:$A$8</c:f>
              <c:strCache>
                <c:ptCount val="4"/>
                <c:pt idx="0">
                  <c:v>ул. Каменогорская, 30</c:v>
                </c:pt>
                <c:pt idx="1">
                  <c:v>ул. Каменогорская, 86</c:v>
                </c:pt>
                <c:pt idx="2">
                  <c:v>ул. Казимировская, 9</c:v>
                </c:pt>
                <c:pt idx="3">
                  <c:v>ул. Кунцевщина, 35</c:v>
                </c:pt>
              </c:strCache>
            </c:strRef>
          </c:cat>
          <c:val>
            <c:numRef>
              <c:f>Balance.Buildings!$C$5:$C$8</c:f>
              <c:numCache>
                <c:formatCode>#,##0</c:formatCode>
                <c:ptCount val="4"/>
                <c:pt idx="0">
                  <c:v>1624.98</c:v>
                </c:pt>
                <c:pt idx="1">
                  <c:v>1543.0739999999998</c:v>
                </c:pt>
                <c:pt idx="2">
                  <c:v>2379.3620000000001</c:v>
                </c:pt>
                <c:pt idx="3">
                  <c:v>1116.973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076864"/>
        <c:axId val="135099136"/>
      </c:barChart>
      <c:catAx>
        <c:axId val="135076864"/>
        <c:scaling>
          <c:orientation val="minMax"/>
        </c:scaling>
        <c:delete val="0"/>
        <c:axPos val="b"/>
        <c:majorGridlines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FFFF00"/>
                </a:solidFill>
              </a:defRPr>
            </a:pPr>
            <a:endParaRPr lang="ru-RU"/>
          </a:p>
        </c:txPr>
        <c:crossAx val="135099136"/>
        <c:crosses val="autoZero"/>
        <c:auto val="1"/>
        <c:lblAlgn val="ctr"/>
        <c:lblOffset val="100"/>
        <c:noMultiLvlLbl val="0"/>
      </c:catAx>
      <c:valAx>
        <c:axId val="135099136"/>
        <c:scaling>
          <c:orientation val="minMax"/>
        </c:scaling>
        <c:delete val="0"/>
        <c:axPos val="l"/>
        <c:majorGridlines/>
        <c:numFmt formatCode="#,##0" sourceLinked="1"/>
        <c:majorTickMark val="in"/>
        <c:minorTickMark val="none"/>
        <c:tickLblPos val="nextTo"/>
        <c:txPr>
          <a:bodyPr/>
          <a:lstStyle/>
          <a:p>
            <a:pPr>
              <a:defRPr sz="800">
                <a:solidFill>
                  <a:srgbClr val="FFFF00"/>
                </a:solidFill>
              </a:defRPr>
            </a:pPr>
            <a:endParaRPr lang="ru-RU"/>
          </a:p>
        </c:txPr>
        <c:crossAx val="135076864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152400</xdr:rowOff>
    </xdr:from>
    <xdr:to>
      <xdr:col>5</xdr:col>
      <xdr:colOff>666750</xdr:colOff>
      <xdr:row>22</xdr:row>
      <xdr:rowOff>85725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9</xdr:row>
      <xdr:rowOff>0</xdr:rowOff>
    </xdr:from>
    <xdr:to>
      <xdr:col>10</xdr:col>
      <xdr:colOff>361950</xdr:colOff>
      <xdr:row>22</xdr:row>
      <xdr:rowOff>95250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447675</xdr:colOff>
      <xdr:row>9</xdr:row>
      <xdr:rowOff>9524</xdr:rowOff>
    </xdr:from>
    <xdr:to>
      <xdr:col>16</xdr:col>
      <xdr:colOff>114300</xdr:colOff>
      <xdr:row>22</xdr:row>
      <xdr:rowOff>123824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219075</xdr:colOff>
      <xdr:row>9</xdr:row>
      <xdr:rowOff>0</xdr:rowOff>
    </xdr:from>
    <xdr:to>
      <xdr:col>23</xdr:col>
      <xdr:colOff>104775</xdr:colOff>
      <xdr:row>22</xdr:row>
      <xdr:rowOff>123825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</xdr:colOff>
      <xdr:row>23</xdr:row>
      <xdr:rowOff>0</xdr:rowOff>
    </xdr:from>
    <xdr:to>
      <xdr:col>5</xdr:col>
      <xdr:colOff>657225</xdr:colOff>
      <xdr:row>37</xdr:row>
      <xdr:rowOff>47625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9525</xdr:colOff>
      <xdr:row>23</xdr:row>
      <xdr:rowOff>0</xdr:rowOff>
    </xdr:from>
    <xdr:to>
      <xdr:col>10</xdr:col>
      <xdr:colOff>371475</xdr:colOff>
      <xdr:row>36</xdr:row>
      <xdr:rowOff>95250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457200</xdr:colOff>
      <xdr:row>22</xdr:row>
      <xdr:rowOff>161924</xdr:rowOff>
    </xdr:from>
    <xdr:to>
      <xdr:col>16</xdr:col>
      <xdr:colOff>123825</xdr:colOff>
      <xdr:row>36</xdr:row>
      <xdr:rowOff>114299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209550</xdr:colOff>
      <xdr:row>23</xdr:row>
      <xdr:rowOff>9525</xdr:rowOff>
    </xdr:from>
    <xdr:to>
      <xdr:col>23</xdr:col>
      <xdr:colOff>95250</xdr:colOff>
      <xdr:row>36</xdr:row>
      <xdr:rowOff>133350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38100</xdr:rowOff>
    </xdr:from>
    <xdr:to>
      <xdr:col>6</xdr:col>
      <xdr:colOff>800100</xdr:colOff>
      <xdr:row>27</xdr:row>
      <xdr:rowOff>95250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9</xdr:row>
      <xdr:rowOff>38100</xdr:rowOff>
    </xdr:from>
    <xdr:to>
      <xdr:col>15</xdr:col>
      <xdr:colOff>0</xdr:colOff>
      <xdr:row>27</xdr:row>
      <xdr:rowOff>95250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6</xdr:col>
      <xdr:colOff>752475</xdr:colOff>
      <xdr:row>46</xdr:row>
      <xdr:rowOff>57150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14</xdr:col>
      <xdr:colOff>600075</xdr:colOff>
      <xdr:row>46</xdr:row>
      <xdr:rowOff>57150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7</xdr:col>
      <xdr:colOff>57150</xdr:colOff>
      <xdr:row>65</xdr:row>
      <xdr:rowOff>57150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0.01581</cdr:x>
      <cdr:y>0.07292</cdr:y>
    </cdr:from>
    <cdr:to>
      <cdr:x>0.09155</cdr:x>
      <cdr:y>0.12559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69121" y="216704"/>
          <a:ext cx="331116" cy="156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it-IT" sz="1000" b="1">
              <a:solidFill>
                <a:srgbClr val="FFFF00"/>
              </a:solidFill>
            </a:rPr>
            <a:t>[</a:t>
          </a:r>
          <a:r>
            <a:rPr lang="ru-RU" sz="1000" b="1">
              <a:solidFill>
                <a:srgbClr val="FFFF00"/>
              </a:solidFill>
            </a:rPr>
            <a:t>кВтч</a:t>
          </a:r>
          <a:r>
            <a:rPr lang="it-IT" sz="1000" b="1">
              <a:solidFill>
                <a:srgbClr val="FFFF00"/>
              </a:solidFill>
            </a:rPr>
            <a:t>]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0.01202</cdr:x>
      <cdr:y>0.05369</cdr:y>
    </cdr:from>
    <cdr:to>
      <cdr:x>0.08598</cdr:x>
      <cdr:y>0.10636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53811" y="159556"/>
          <a:ext cx="331116" cy="156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it-IT" sz="1000" b="1">
              <a:solidFill>
                <a:srgbClr val="C00000"/>
              </a:solidFill>
            </a:rPr>
            <a:t>[</a:t>
          </a:r>
          <a:r>
            <a:rPr lang="ru-RU" sz="1000" b="1">
              <a:solidFill>
                <a:srgbClr val="C00000"/>
              </a:solidFill>
            </a:rPr>
            <a:t>кВтч</a:t>
          </a:r>
          <a:r>
            <a:rPr lang="en-US" sz="1000" b="1">
              <a:solidFill>
                <a:srgbClr val="C00000"/>
              </a:solidFill>
            </a:rPr>
            <a:t>]</a:t>
          </a:r>
          <a:endParaRPr lang="it-IT" sz="1000" b="1">
            <a:solidFill>
              <a:srgbClr val="C00000"/>
            </a:solidFill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0.03542</cdr:x>
      <cdr:y>0.07292</cdr:y>
    </cdr:from>
    <cdr:to>
      <cdr:x>0.11034</cdr:x>
      <cdr:y>0.12559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56542" y="216704"/>
          <a:ext cx="331116" cy="156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it-IT" sz="1000" b="1">
              <a:solidFill>
                <a:schemeClr val="accent5">
                  <a:lumMod val="75000"/>
                </a:schemeClr>
              </a:solidFill>
            </a:rPr>
            <a:t>[</a:t>
          </a:r>
          <a:r>
            <a:rPr lang="ru-RU" sz="1000" b="1">
              <a:solidFill>
                <a:schemeClr val="accent5">
                  <a:lumMod val="75000"/>
                </a:schemeClr>
              </a:solidFill>
            </a:rPr>
            <a:t>кВтч</a:t>
          </a:r>
          <a:r>
            <a:rPr lang="it-IT" sz="1000" b="1">
              <a:solidFill>
                <a:schemeClr val="accent5">
                  <a:lumMod val="75000"/>
                </a:schemeClr>
              </a:solidFill>
            </a:rPr>
            <a:t>]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0.01414</cdr:x>
      <cdr:y>0.05048</cdr:y>
    </cdr:from>
    <cdr:to>
      <cdr:x>0.0881</cdr:x>
      <cdr:y>0.10315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63301" y="150016"/>
          <a:ext cx="331116" cy="156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it-IT" sz="1000" b="1">
              <a:solidFill>
                <a:srgbClr val="CCCC00"/>
              </a:solidFill>
            </a:rPr>
            <a:t>[</a:t>
          </a:r>
          <a:r>
            <a:rPr lang="ru-RU" sz="1000" b="1">
              <a:solidFill>
                <a:srgbClr val="CCCC00"/>
              </a:solidFill>
            </a:rPr>
            <a:t>кВтч</a:t>
          </a:r>
          <a:r>
            <a:rPr lang="it-IT" sz="1000" b="1">
              <a:solidFill>
                <a:srgbClr val="CCCC00"/>
              </a:solidFill>
            </a:rPr>
            <a:t>]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0.02053</cdr:x>
      <cdr:y>0.06651</cdr:y>
    </cdr:from>
    <cdr:to>
      <cdr:x>0.09449</cdr:x>
      <cdr:y>0.11918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91908" y="197654"/>
          <a:ext cx="331116" cy="156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it-IT" sz="1000" b="1">
              <a:solidFill>
                <a:srgbClr val="38E85A"/>
              </a:solidFill>
            </a:rPr>
            <a:t>[</a:t>
          </a:r>
          <a:r>
            <a:rPr lang="ru-RU" sz="1000" b="1">
              <a:solidFill>
                <a:srgbClr val="38E85A"/>
              </a:solidFill>
            </a:rPr>
            <a:t>кВтч</a:t>
          </a:r>
          <a:r>
            <a:rPr lang="en-US" sz="1000" b="1">
              <a:solidFill>
                <a:srgbClr val="38E85A"/>
              </a:solidFill>
            </a:rPr>
            <a:t>]</a:t>
          </a:r>
          <a:endParaRPr lang="it-IT" sz="1000" b="1">
            <a:solidFill>
              <a:srgbClr val="38E85A"/>
            </a:solidFill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0</xdr:row>
      <xdr:rowOff>0</xdr:rowOff>
    </xdr:from>
    <xdr:to>
      <xdr:col>20</xdr:col>
      <xdr:colOff>114300</xdr:colOff>
      <xdr:row>12</xdr:row>
      <xdr:rowOff>66675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</xdr:colOff>
      <xdr:row>12</xdr:row>
      <xdr:rowOff>85725</xdr:rowOff>
    </xdr:from>
    <xdr:to>
      <xdr:col>20</xdr:col>
      <xdr:colOff>114300</xdr:colOff>
      <xdr:row>25</xdr:row>
      <xdr:rowOff>304800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19050</xdr:colOff>
      <xdr:row>25</xdr:row>
      <xdr:rowOff>333375</xdr:rowOff>
    </xdr:from>
    <xdr:to>
      <xdr:col>20</xdr:col>
      <xdr:colOff>114300</xdr:colOff>
      <xdr:row>41</xdr:row>
      <xdr:rowOff>114300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30</xdr:row>
      <xdr:rowOff>19050</xdr:rowOff>
    </xdr:from>
    <xdr:to>
      <xdr:col>9</xdr:col>
      <xdr:colOff>152400</xdr:colOff>
      <xdr:row>47</xdr:row>
      <xdr:rowOff>9525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0.03542</cdr:x>
      <cdr:y>0.07292</cdr:y>
    </cdr:from>
    <cdr:to>
      <cdr:x>0.11443</cdr:x>
      <cdr:y>0.14406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48445" y="160444"/>
          <a:ext cx="331116" cy="156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it-IT" sz="1000" b="1"/>
            <a:t>[</a:t>
          </a:r>
          <a:r>
            <a:rPr lang="ru-RU" sz="1000" b="1"/>
            <a:t>кВтч</a:t>
          </a:r>
          <a:r>
            <a:rPr lang="en-US" sz="1000" b="1"/>
            <a:t>]</a:t>
          </a:r>
          <a:endParaRPr lang="it-IT" sz="10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0.01667</cdr:x>
      <cdr:y>0.08333</cdr:y>
    </cdr:from>
    <cdr:to>
      <cdr:x>0.09733</cdr:x>
      <cdr:y>0.15447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68435" y="183349"/>
          <a:ext cx="331116" cy="156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000" b="1"/>
            <a:t>[</a:t>
          </a:r>
          <a:r>
            <a:rPr lang="ru-RU" sz="1000" b="1"/>
            <a:t>кВтч</a:t>
          </a:r>
          <a:r>
            <a:rPr lang="en-US" sz="1000" b="1"/>
            <a:t>]</a:t>
          </a:r>
          <a:endParaRPr lang="it-IT" sz="10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0.00834</cdr:x>
      <cdr:y>0.06944</cdr:y>
    </cdr:from>
    <cdr:to>
      <cdr:x>0.13615</cdr:x>
      <cdr:y>0.13997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4000" y="154110"/>
          <a:ext cx="521040" cy="156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000" b="1"/>
            <a:t>[</a:t>
          </a:r>
          <a:r>
            <a:rPr lang="ru-RU" sz="1000" b="1"/>
            <a:t>кВтч</a:t>
          </a:r>
          <a:r>
            <a:rPr lang="it-IT" sz="1000" b="1"/>
            <a:t>/</a:t>
          </a:r>
          <a:r>
            <a:rPr lang="ru-RU" sz="1000" b="1"/>
            <a:t>м</a:t>
          </a:r>
          <a:r>
            <a:rPr lang="it-IT" sz="1000" b="1" baseline="30000"/>
            <a:t>2</a:t>
          </a:r>
          <a:r>
            <a:rPr lang="it-IT" sz="1000" b="1"/>
            <a:t>]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0.00834</cdr:x>
      <cdr:y>0.06944</cdr:y>
    </cdr:from>
    <cdr:to>
      <cdr:x>0.20946</cdr:x>
      <cdr:y>0.13966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4635" y="154771"/>
          <a:ext cx="835229" cy="156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000" b="1"/>
            <a:t>[</a:t>
          </a:r>
          <a:r>
            <a:rPr lang="ru-RU" sz="1000" b="1"/>
            <a:t>кВтч/квартир</a:t>
          </a:r>
          <a:r>
            <a:rPr lang="en-US" sz="1000" b="1"/>
            <a:t>]</a:t>
          </a:r>
          <a:endParaRPr lang="it-IT" sz="10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0.03542</cdr:x>
      <cdr:y>0.07292</cdr:y>
    </cdr:from>
    <cdr:to>
      <cdr:x>0.11443</cdr:x>
      <cdr:y>0.14054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48445" y="168779"/>
          <a:ext cx="331116" cy="156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it-IT" sz="1000" b="1"/>
            <a:t>[</a:t>
          </a:r>
          <a:r>
            <a:rPr lang="ru-RU" sz="1000" b="1"/>
            <a:t>кВтч</a:t>
          </a:r>
          <a:r>
            <a:rPr lang="it-IT" sz="1000" b="1"/>
            <a:t>]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0.01667</cdr:x>
      <cdr:y>0.08333</cdr:y>
    </cdr:from>
    <cdr:to>
      <cdr:x>0.09733</cdr:x>
      <cdr:y>0.15447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68435" y="183349"/>
          <a:ext cx="331116" cy="156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000" b="1"/>
            <a:t>[</a:t>
          </a:r>
          <a:r>
            <a:rPr lang="ru-RU" sz="1000" b="1"/>
            <a:t>кВтч</a:t>
          </a:r>
          <a:r>
            <a:rPr lang="it-IT" sz="1000" b="1"/>
            <a:t>]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0.00834</cdr:x>
      <cdr:y>0.06944</cdr:y>
    </cdr:from>
    <cdr:to>
      <cdr:x>0.13615</cdr:x>
      <cdr:y>0.13997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4000" y="154110"/>
          <a:ext cx="521040" cy="156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000" b="1"/>
            <a:t>[</a:t>
          </a:r>
          <a:r>
            <a:rPr lang="ru-RU" sz="1000" b="1"/>
            <a:t>кВтч</a:t>
          </a:r>
          <a:r>
            <a:rPr lang="it-IT" sz="1000" b="1"/>
            <a:t>/</a:t>
          </a:r>
          <a:r>
            <a:rPr lang="ru-RU" sz="1000" b="1"/>
            <a:t>м</a:t>
          </a:r>
          <a:r>
            <a:rPr lang="it-IT" sz="1000" b="1" baseline="30000"/>
            <a:t>2</a:t>
          </a:r>
          <a:r>
            <a:rPr lang="it-IT" sz="1000" b="1"/>
            <a:t>]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0.00834</cdr:x>
      <cdr:y>0.06944</cdr:y>
    </cdr:from>
    <cdr:to>
      <cdr:x>0.20946</cdr:x>
      <cdr:y>0.13966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4635" y="154771"/>
          <a:ext cx="835229" cy="156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000" b="1"/>
            <a:t>[</a:t>
          </a:r>
          <a:r>
            <a:rPr lang="ru-RU" sz="1000" b="1"/>
            <a:t>кВтч/квартир</a:t>
          </a:r>
          <a:r>
            <a:rPr lang="en-US" sz="1000" b="1"/>
            <a:t>]</a:t>
          </a:r>
          <a:endParaRPr lang="it-IT" sz="10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7;&#1076;&#1072;&#1085;&#1080;&#1077;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дание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A49" sqref="A49"/>
    </sheetView>
  </sheetViews>
  <sheetFormatPr defaultRowHeight="12.75" x14ac:dyDescent="0.2"/>
  <cols>
    <col min="1" max="1" width="29.85546875" bestFit="1" customWidth="1"/>
    <col min="2" max="2" width="13.140625" bestFit="1" customWidth="1"/>
    <col min="3" max="3" width="29.85546875" bestFit="1" customWidth="1"/>
    <col min="4" max="4" width="13.140625" bestFit="1" customWidth="1"/>
    <col min="5" max="5" width="29.85546875" bestFit="1" customWidth="1"/>
    <col min="6" max="6" width="13.140625" bestFit="1" customWidth="1"/>
    <col min="7" max="7" width="29.85546875" bestFit="1" customWidth="1"/>
    <col min="8" max="8" width="13.140625" bestFit="1" customWidth="1"/>
  </cols>
  <sheetData>
    <row r="1" spans="1:13" ht="15.75" x14ac:dyDescent="0.25">
      <c r="A1" s="604" t="s">
        <v>149</v>
      </c>
      <c r="B1" s="605"/>
      <c r="C1" s="606" t="s">
        <v>150</v>
      </c>
      <c r="D1" s="607"/>
      <c r="E1" s="616" t="s">
        <v>151</v>
      </c>
      <c r="F1" s="617"/>
      <c r="G1" s="614" t="s">
        <v>152</v>
      </c>
      <c r="H1" s="615"/>
      <c r="I1" s="47"/>
      <c r="J1" s="47"/>
      <c r="K1" s="47"/>
      <c r="L1" s="47"/>
      <c r="M1" s="47"/>
    </row>
    <row r="2" spans="1:13" ht="12.75" customHeight="1" x14ac:dyDescent="0.2">
      <c r="A2" s="60" t="s">
        <v>127</v>
      </c>
      <c r="B2" s="55">
        <v>2010</v>
      </c>
      <c r="C2" s="63" t="s">
        <v>128</v>
      </c>
      <c r="D2" s="52">
        <v>2012</v>
      </c>
      <c r="E2" s="63" t="s">
        <v>128</v>
      </c>
      <c r="F2" s="52">
        <v>2012</v>
      </c>
      <c r="G2" s="63" t="s">
        <v>128</v>
      </c>
      <c r="H2" s="52">
        <v>2011</v>
      </c>
      <c r="I2" s="47"/>
      <c r="J2" s="47"/>
      <c r="K2" s="47"/>
      <c r="L2" s="47"/>
      <c r="M2" s="47"/>
    </row>
    <row r="3" spans="1:13" x14ac:dyDescent="0.2">
      <c r="A3" s="61" t="s">
        <v>129</v>
      </c>
      <c r="B3" s="56" t="s">
        <v>2</v>
      </c>
      <c r="C3" s="64" t="s">
        <v>129</v>
      </c>
      <c r="D3" s="48" t="s">
        <v>2</v>
      </c>
      <c r="E3" s="64" t="s">
        <v>129</v>
      </c>
      <c r="F3" s="48" t="s">
        <v>2</v>
      </c>
      <c r="G3" s="64" t="s">
        <v>129</v>
      </c>
      <c r="H3" s="48" t="s">
        <v>2</v>
      </c>
      <c r="I3" s="47"/>
      <c r="J3" s="47"/>
      <c r="K3" s="47"/>
      <c r="L3" s="47"/>
      <c r="M3" s="47"/>
    </row>
    <row r="4" spans="1:13" x14ac:dyDescent="0.2">
      <c r="A4" s="61" t="s">
        <v>130</v>
      </c>
      <c r="B4" s="57">
        <v>11157.41</v>
      </c>
      <c r="C4" s="64" t="s">
        <v>130</v>
      </c>
      <c r="D4" s="49">
        <v>11301.35</v>
      </c>
      <c r="E4" s="64" t="s">
        <v>130</v>
      </c>
      <c r="F4" s="49">
        <v>8690.41</v>
      </c>
      <c r="G4" s="64" t="s">
        <v>130</v>
      </c>
      <c r="H4" s="49">
        <v>9875.65</v>
      </c>
      <c r="I4" s="47"/>
      <c r="J4" s="47"/>
      <c r="K4" s="47"/>
      <c r="L4" s="47"/>
      <c r="M4" s="47"/>
    </row>
    <row r="5" spans="1:13" x14ac:dyDescent="0.2">
      <c r="A5" s="61" t="s">
        <v>131</v>
      </c>
      <c r="B5" s="57">
        <v>38085.879999999997</v>
      </c>
      <c r="C5" s="64" t="s">
        <v>131</v>
      </c>
      <c r="D5" s="49">
        <v>41238.239999999998</v>
      </c>
      <c r="E5" s="64" t="s">
        <v>131</v>
      </c>
      <c r="F5" s="49">
        <v>35989.519999999997</v>
      </c>
      <c r="G5" s="64" t="s">
        <v>131</v>
      </c>
      <c r="H5" s="49">
        <v>35221.449999999997</v>
      </c>
      <c r="I5" s="47"/>
      <c r="J5" s="47"/>
      <c r="K5" s="47"/>
      <c r="L5" s="47"/>
      <c r="M5" s="47"/>
    </row>
    <row r="6" spans="1:13" x14ac:dyDescent="0.2">
      <c r="A6" s="61" t="s">
        <v>132</v>
      </c>
      <c r="B6" s="57">
        <v>1520</v>
      </c>
      <c r="C6" s="64" t="s">
        <v>132</v>
      </c>
      <c r="D6" s="49">
        <v>1580</v>
      </c>
      <c r="E6" s="64" t="s">
        <v>132</v>
      </c>
      <c r="F6" s="49">
        <v>975</v>
      </c>
      <c r="G6" s="64" t="s">
        <v>132</v>
      </c>
      <c r="H6" s="49">
        <v>6320</v>
      </c>
      <c r="I6" s="47"/>
      <c r="J6" s="47"/>
      <c r="K6" s="47"/>
      <c r="L6" s="47"/>
      <c r="M6" s="47"/>
    </row>
    <row r="7" spans="1:13" x14ac:dyDescent="0.2">
      <c r="A7" s="61" t="s">
        <v>133</v>
      </c>
      <c r="B7" s="56">
        <v>9</v>
      </c>
      <c r="C7" s="64" t="s">
        <v>133</v>
      </c>
      <c r="D7" s="48">
        <v>9</v>
      </c>
      <c r="E7" s="64" t="s">
        <v>133</v>
      </c>
      <c r="F7" s="48">
        <v>19</v>
      </c>
      <c r="G7" s="64" t="s">
        <v>133</v>
      </c>
      <c r="H7" s="48">
        <v>19</v>
      </c>
      <c r="I7" s="47"/>
      <c r="J7" s="47"/>
      <c r="K7" s="47"/>
      <c r="L7" s="47"/>
      <c r="M7" s="47"/>
    </row>
    <row r="8" spans="1:13" x14ac:dyDescent="0.2">
      <c r="A8" s="61" t="s">
        <v>134</v>
      </c>
      <c r="B8" s="56">
        <v>142</v>
      </c>
      <c r="C8" s="64" t="s">
        <v>134</v>
      </c>
      <c r="D8" s="48">
        <v>146</v>
      </c>
      <c r="E8" s="64" t="s">
        <v>134</v>
      </c>
      <c r="F8" s="48">
        <v>132</v>
      </c>
      <c r="G8" s="64" t="s">
        <v>134</v>
      </c>
      <c r="H8" s="48">
        <v>132</v>
      </c>
      <c r="I8" s="47"/>
      <c r="J8" s="47"/>
      <c r="K8" s="47"/>
      <c r="L8" s="47"/>
      <c r="M8" s="47"/>
    </row>
    <row r="9" spans="1:13" x14ac:dyDescent="0.2">
      <c r="A9" s="61" t="s">
        <v>135</v>
      </c>
      <c r="B9" s="56">
        <v>4</v>
      </c>
      <c r="C9" s="64" t="s">
        <v>135</v>
      </c>
      <c r="D9" s="48">
        <v>5</v>
      </c>
      <c r="E9" s="64" t="s">
        <v>135</v>
      </c>
      <c r="F9" s="48">
        <v>2</v>
      </c>
      <c r="G9" s="64" t="s">
        <v>135</v>
      </c>
      <c r="H9" s="48">
        <v>2</v>
      </c>
      <c r="I9" s="47"/>
      <c r="J9" s="47"/>
      <c r="K9" s="47"/>
      <c r="L9" s="47"/>
      <c r="M9" s="47"/>
    </row>
    <row r="10" spans="1:13" x14ac:dyDescent="0.2">
      <c r="A10" s="61" t="s">
        <v>136</v>
      </c>
      <c r="B10" s="56">
        <v>4</v>
      </c>
      <c r="C10" s="64" t="s">
        <v>136</v>
      </c>
      <c r="D10" s="48">
        <v>4</v>
      </c>
      <c r="E10" s="64" t="s">
        <v>136</v>
      </c>
      <c r="F10" s="48">
        <v>2</v>
      </c>
      <c r="G10" s="64" t="s">
        <v>136</v>
      </c>
      <c r="H10" s="48">
        <v>2</v>
      </c>
      <c r="I10" s="47"/>
      <c r="J10" s="47"/>
      <c r="K10" s="47"/>
      <c r="L10" s="47"/>
      <c r="M10" s="47"/>
    </row>
    <row r="11" spans="1:13" x14ac:dyDescent="0.2">
      <c r="A11" s="61" t="s">
        <v>137</v>
      </c>
      <c r="B11" s="56"/>
      <c r="C11" s="64" t="s">
        <v>137</v>
      </c>
      <c r="D11" s="48"/>
      <c r="E11" s="64" t="s">
        <v>137</v>
      </c>
      <c r="F11" s="48"/>
      <c r="G11" s="64" t="s">
        <v>137</v>
      </c>
      <c r="H11" s="48"/>
      <c r="I11" s="47"/>
      <c r="J11" s="47"/>
      <c r="K11" s="47"/>
      <c r="L11" s="47"/>
      <c r="M11" s="47"/>
    </row>
    <row r="12" spans="1:13" x14ac:dyDescent="0.2">
      <c r="A12" s="61" t="s">
        <v>138</v>
      </c>
      <c r="B12" s="56" t="s">
        <v>147</v>
      </c>
      <c r="C12" s="64" t="s">
        <v>138</v>
      </c>
      <c r="D12" s="50" t="s">
        <v>147</v>
      </c>
      <c r="E12" s="64" t="s">
        <v>138</v>
      </c>
      <c r="F12" s="50" t="s">
        <v>147</v>
      </c>
      <c r="G12" s="64" t="s">
        <v>138</v>
      </c>
      <c r="H12" s="50" t="s">
        <v>147</v>
      </c>
      <c r="I12" s="47"/>
      <c r="J12" s="47"/>
      <c r="K12" s="47"/>
      <c r="L12" s="47"/>
      <c r="M12" s="47"/>
    </row>
    <row r="13" spans="1:13" x14ac:dyDescent="0.2">
      <c r="A13" s="61" t="s">
        <v>139</v>
      </c>
      <c r="B13" s="58"/>
      <c r="C13" s="64" t="s">
        <v>139</v>
      </c>
      <c r="D13" s="51"/>
      <c r="E13" s="64" t="s">
        <v>139</v>
      </c>
      <c r="F13" s="51"/>
      <c r="G13" s="64" t="s">
        <v>139</v>
      </c>
      <c r="H13" s="51"/>
      <c r="I13" s="47"/>
      <c r="J13" s="47"/>
      <c r="K13" s="47"/>
      <c r="L13" s="47"/>
      <c r="M13" s="47"/>
    </row>
    <row r="14" spans="1:13" x14ac:dyDescent="0.2">
      <c r="A14" s="61" t="s">
        <v>140</v>
      </c>
      <c r="B14" s="58"/>
      <c r="C14" s="64" t="s">
        <v>140</v>
      </c>
      <c r="D14" s="51"/>
      <c r="E14" s="64" t="s">
        <v>140</v>
      </c>
      <c r="F14" s="51"/>
      <c r="G14" s="64" t="s">
        <v>140</v>
      </c>
      <c r="H14" s="51"/>
      <c r="I14" s="47"/>
      <c r="J14" s="47"/>
      <c r="K14" s="47"/>
      <c r="L14" s="47"/>
      <c r="M14" s="47"/>
    </row>
    <row r="15" spans="1:13" x14ac:dyDescent="0.2">
      <c r="A15" s="61" t="s">
        <v>141</v>
      </c>
      <c r="B15" s="56" t="s">
        <v>148</v>
      </c>
      <c r="C15" s="64" t="s">
        <v>141</v>
      </c>
      <c r="D15" s="48" t="s">
        <v>148</v>
      </c>
      <c r="E15" s="64" t="s">
        <v>141</v>
      </c>
      <c r="F15" s="48" t="s">
        <v>148</v>
      </c>
      <c r="G15" s="64" t="s">
        <v>141</v>
      </c>
      <c r="H15" s="48" t="s">
        <v>148</v>
      </c>
      <c r="I15" s="47"/>
      <c r="J15" s="47"/>
      <c r="K15" s="47"/>
      <c r="L15" s="47"/>
      <c r="M15" s="47"/>
    </row>
    <row r="16" spans="1:13" ht="12.75" customHeight="1" x14ac:dyDescent="0.2">
      <c r="A16" s="62" t="s">
        <v>142</v>
      </c>
      <c r="B16" s="59">
        <v>2</v>
      </c>
      <c r="C16" s="65" t="s">
        <v>143</v>
      </c>
      <c r="D16" s="53">
        <v>2</v>
      </c>
      <c r="E16" s="65" t="s">
        <v>143</v>
      </c>
      <c r="F16" s="53">
        <v>2</v>
      </c>
      <c r="G16" s="65" t="s">
        <v>143</v>
      </c>
      <c r="H16" s="53">
        <v>2</v>
      </c>
      <c r="I16" s="47"/>
      <c r="J16" s="47"/>
      <c r="K16" s="47"/>
      <c r="L16" s="47"/>
      <c r="M16" s="47"/>
    </row>
    <row r="17" spans="1:13" x14ac:dyDescent="0.2">
      <c r="A17" s="608" t="s">
        <v>144</v>
      </c>
      <c r="B17" s="609"/>
      <c r="C17" s="608" t="s">
        <v>144</v>
      </c>
      <c r="D17" s="609"/>
      <c r="E17" s="608" t="s">
        <v>144</v>
      </c>
      <c r="F17" s="609"/>
      <c r="G17" s="608" t="s">
        <v>144</v>
      </c>
      <c r="H17" s="609"/>
      <c r="I17" s="47"/>
      <c r="J17" s="47"/>
      <c r="K17" s="47"/>
      <c r="L17" s="47"/>
      <c r="M17" s="47"/>
    </row>
    <row r="18" spans="1:13" x14ac:dyDescent="0.2">
      <c r="A18" s="610" t="s">
        <v>145</v>
      </c>
      <c r="B18" s="611"/>
      <c r="C18" s="610" t="s">
        <v>145</v>
      </c>
      <c r="D18" s="611"/>
      <c r="E18" s="610" t="s">
        <v>145</v>
      </c>
      <c r="F18" s="611"/>
      <c r="G18" s="610" t="s">
        <v>145</v>
      </c>
      <c r="H18" s="611"/>
      <c r="I18" s="47"/>
      <c r="J18" s="47"/>
      <c r="K18" s="47"/>
      <c r="L18" s="47"/>
      <c r="M18" s="47"/>
    </row>
    <row r="19" spans="1:13" ht="13.5" thickBot="1" x14ac:dyDescent="0.25">
      <c r="A19" s="612" t="s">
        <v>146</v>
      </c>
      <c r="B19" s="613"/>
      <c r="C19" s="612" t="s">
        <v>146</v>
      </c>
      <c r="D19" s="613"/>
      <c r="E19" s="612" t="s">
        <v>146</v>
      </c>
      <c r="F19" s="613"/>
      <c r="G19" s="612" t="s">
        <v>146</v>
      </c>
      <c r="H19" s="613"/>
      <c r="I19" s="47"/>
      <c r="J19" s="47"/>
      <c r="K19" s="47"/>
      <c r="L19" s="47"/>
      <c r="M19" s="47"/>
    </row>
    <row r="20" spans="1:13" ht="15.75" hidden="1" x14ac:dyDescent="0.25">
      <c r="A20" s="616" t="s">
        <v>3</v>
      </c>
      <c r="B20" s="617"/>
      <c r="C20" s="614" t="s">
        <v>4</v>
      </c>
      <c r="D20" s="615"/>
    </row>
    <row r="21" spans="1:13" hidden="1" x14ac:dyDescent="0.2">
      <c r="A21" s="63" t="s">
        <v>128</v>
      </c>
      <c r="B21" s="52">
        <v>2012</v>
      </c>
      <c r="C21" s="63" t="s">
        <v>128</v>
      </c>
      <c r="D21" s="52">
        <v>2011</v>
      </c>
    </row>
    <row r="22" spans="1:13" hidden="1" x14ac:dyDescent="0.2">
      <c r="A22" s="64" t="s">
        <v>129</v>
      </c>
      <c r="B22" s="48" t="s">
        <v>2</v>
      </c>
      <c r="C22" s="64" t="s">
        <v>129</v>
      </c>
      <c r="D22" s="48" t="s">
        <v>2</v>
      </c>
    </row>
    <row r="23" spans="1:13" hidden="1" x14ac:dyDescent="0.2">
      <c r="A23" s="64" t="s">
        <v>130</v>
      </c>
      <c r="B23" s="49">
        <v>8690.41</v>
      </c>
      <c r="C23" s="64" t="s">
        <v>130</v>
      </c>
      <c r="D23" s="49">
        <v>9875.65</v>
      </c>
    </row>
    <row r="24" spans="1:13" hidden="1" x14ac:dyDescent="0.2">
      <c r="A24" s="64" t="s">
        <v>131</v>
      </c>
      <c r="B24" s="49">
        <v>35989.519999999997</v>
      </c>
      <c r="C24" s="64" t="s">
        <v>131</v>
      </c>
      <c r="D24" s="49">
        <v>35221.449999999997</v>
      </c>
    </row>
    <row r="25" spans="1:13" hidden="1" x14ac:dyDescent="0.2">
      <c r="A25" s="64" t="s">
        <v>132</v>
      </c>
      <c r="B25" s="49">
        <v>975</v>
      </c>
      <c r="C25" s="64" t="s">
        <v>132</v>
      </c>
      <c r="D25" s="49">
        <v>6320</v>
      </c>
    </row>
    <row r="26" spans="1:13" hidden="1" x14ac:dyDescent="0.2">
      <c r="A26" s="64" t="s">
        <v>133</v>
      </c>
      <c r="B26" s="48">
        <v>19</v>
      </c>
      <c r="C26" s="64" t="s">
        <v>133</v>
      </c>
      <c r="D26" s="48">
        <v>19</v>
      </c>
    </row>
    <row r="27" spans="1:13" hidden="1" x14ac:dyDescent="0.2">
      <c r="A27" s="64" t="s">
        <v>134</v>
      </c>
      <c r="B27" s="48">
        <v>132</v>
      </c>
      <c r="C27" s="64" t="s">
        <v>134</v>
      </c>
      <c r="D27" s="48">
        <v>132</v>
      </c>
    </row>
    <row r="28" spans="1:13" hidden="1" x14ac:dyDescent="0.2">
      <c r="A28" s="64" t="s">
        <v>135</v>
      </c>
      <c r="B28" s="48">
        <v>2</v>
      </c>
      <c r="C28" s="64" t="s">
        <v>135</v>
      </c>
      <c r="D28" s="48">
        <v>2</v>
      </c>
    </row>
    <row r="29" spans="1:13" hidden="1" x14ac:dyDescent="0.2">
      <c r="A29" s="64" t="s">
        <v>136</v>
      </c>
      <c r="B29" s="48">
        <v>2</v>
      </c>
      <c r="C29" s="64" t="s">
        <v>136</v>
      </c>
      <c r="D29" s="48">
        <v>2</v>
      </c>
    </row>
    <row r="30" spans="1:13" hidden="1" x14ac:dyDescent="0.2">
      <c r="A30" s="64" t="s">
        <v>137</v>
      </c>
      <c r="B30" s="48"/>
      <c r="C30" s="64" t="s">
        <v>137</v>
      </c>
      <c r="D30" s="48"/>
    </row>
    <row r="31" spans="1:13" hidden="1" x14ac:dyDescent="0.2">
      <c r="A31" s="64" t="s">
        <v>138</v>
      </c>
      <c r="B31" s="50" t="s">
        <v>147</v>
      </c>
      <c r="C31" s="64" t="s">
        <v>138</v>
      </c>
      <c r="D31" s="50" t="s">
        <v>147</v>
      </c>
    </row>
    <row r="32" spans="1:13" hidden="1" x14ac:dyDescent="0.2">
      <c r="A32" s="64" t="s">
        <v>139</v>
      </c>
      <c r="B32" s="51"/>
      <c r="C32" s="64" t="s">
        <v>139</v>
      </c>
      <c r="D32" s="51"/>
    </row>
    <row r="33" spans="1:4" hidden="1" x14ac:dyDescent="0.2">
      <c r="A33" s="64" t="s">
        <v>140</v>
      </c>
      <c r="B33" s="51"/>
      <c r="C33" s="64" t="s">
        <v>140</v>
      </c>
      <c r="D33" s="51"/>
    </row>
    <row r="34" spans="1:4" hidden="1" x14ac:dyDescent="0.2">
      <c r="A34" s="64" t="s">
        <v>141</v>
      </c>
      <c r="B34" s="48" t="s">
        <v>148</v>
      </c>
      <c r="C34" s="64" t="s">
        <v>141</v>
      </c>
      <c r="D34" s="48" t="s">
        <v>148</v>
      </c>
    </row>
    <row r="35" spans="1:4" hidden="1" x14ac:dyDescent="0.2">
      <c r="A35" s="65" t="s">
        <v>143</v>
      </c>
      <c r="B35" s="53">
        <v>2</v>
      </c>
      <c r="C35" s="65" t="s">
        <v>143</v>
      </c>
      <c r="D35" s="53">
        <v>2</v>
      </c>
    </row>
    <row r="36" spans="1:4" hidden="1" x14ac:dyDescent="0.2">
      <c r="A36" s="608" t="s">
        <v>144</v>
      </c>
      <c r="B36" s="609"/>
      <c r="C36" s="608" t="s">
        <v>144</v>
      </c>
      <c r="D36" s="609"/>
    </row>
    <row r="37" spans="1:4" hidden="1" x14ac:dyDescent="0.2">
      <c r="A37" s="610" t="s">
        <v>145</v>
      </c>
      <c r="B37" s="611"/>
      <c r="C37" s="610" t="s">
        <v>145</v>
      </c>
      <c r="D37" s="611"/>
    </row>
    <row r="38" spans="1:4" ht="13.5" hidden="1" thickBot="1" x14ac:dyDescent="0.25">
      <c r="A38" s="612" t="s">
        <v>146</v>
      </c>
      <c r="B38" s="613"/>
      <c r="C38" s="612" t="s">
        <v>146</v>
      </c>
      <c r="D38" s="613"/>
    </row>
    <row r="39" spans="1:4" hidden="1" x14ac:dyDescent="0.2"/>
  </sheetData>
  <mergeCells count="24">
    <mergeCell ref="A38:B38"/>
    <mergeCell ref="C38:D38"/>
    <mergeCell ref="A20:B20"/>
    <mergeCell ref="C20:D20"/>
    <mergeCell ref="A36:B36"/>
    <mergeCell ref="C36:D36"/>
    <mergeCell ref="A37:B37"/>
    <mergeCell ref="C37:D37"/>
    <mergeCell ref="E18:F18"/>
    <mergeCell ref="E19:F19"/>
    <mergeCell ref="G1:H1"/>
    <mergeCell ref="G17:H17"/>
    <mergeCell ref="G18:H18"/>
    <mergeCell ref="G19:H19"/>
    <mergeCell ref="E1:F1"/>
    <mergeCell ref="E17:F17"/>
    <mergeCell ref="A1:B1"/>
    <mergeCell ref="C1:D1"/>
    <mergeCell ref="A17:B17"/>
    <mergeCell ref="A18:B18"/>
    <mergeCell ref="A19:B19"/>
    <mergeCell ref="C17:D17"/>
    <mergeCell ref="C18:D18"/>
    <mergeCell ref="C19:D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opLeftCell="L1" zoomScale="120" zoomScaleNormal="120" workbookViewId="0">
      <selection activeCell="S47" sqref="S47"/>
    </sheetView>
  </sheetViews>
  <sheetFormatPr defaultRowHeight="12.75" x14ac:dyDescent="0.2"/>
  <cols>
    <col min="1" max="1" width="15" style="30" bestFit="1" customWidth="1"/>
    <col min="2" max="2" width="9.7109375" style="29" bestFit="1" customWidth="1"/>
    <col min="3" max="3" width="18.140625" style="29" bestFit="1" customWidth="1"/>
    <col min="4" max="4" width="6.85546875" style="29" bestFit="1" customWidth="1"/>
    <col min="5" max="6" width="5.7109375" style="29" bestFit="1" customWidth="1"/>
    <col min="7" max="10" width="5.7109375" style="29" customWidth="1"/>
    <col min="11" max="16" width="5.140625" style="29" bestFit="1" customWidth="1"/>
    <col min="17" max="17" width="8.7109375" style="30" bestFit="1" customWidth="1"/>
    <col min="18" max="18" width="11.42578125" style="509" bestFit="1" customWidth="1"/>
    <col min="19" max="19" width="76.85546875" bestFit="1" customWidth="1"/>
  </cols>
  <sheetData>
    <row r="1" spans="1:19" x14ac:dyDescent="0.2">
      <c r="A1" s="707" t="str">
        <f>Buildings!E1</f>
        <v>ул. Казимировская, 9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9"/>
    </row>
    <row r="2" spans="1:19" x14ac:dyDescent="0.2">
      <c r="A2" s="396" t="s">
        <v>12</v>
      </c>
      <c r="B2" s="394" t="s">
        <v>19</v>
      </c>
      <c r="C2" s="480">
        <v>60.5</v>
      </c>
      <c r="D2" s="703" t="s">
        <v>22</v>
      </c>
      <c r="E2" s="704"/>
      <c r="F2" s="704"/>
      <c r="G2" s="397">
        <v>3</v>
      </c>
      <c r="H2" s="705" t="s">
        <v>23</v>
      </c>
      <c r="I2" s="706"/>
      <c r="J2" s="398" t="s">
        <v>24</v>
      </c>
      <c r="K2" s="367"/>
      <c r="L2" s="368"/>
      <c r="M2" s="368"/>
      <c r="N2" s="368"/>
      <c r="O2" s="368"/>
      <c r="P2" s="368"/>
      <c r="Q2" s="369"/>
      <c r="R2" s="509" t="s">
        <v>60</v>
      </c>
      <c r="S2" s="29"/>
    </row>
    <row r="3" spans="1:19" ht="12.75" customHeight="1" x14ac:dyDescent="0.2">
      <c r="A3" s="665" t="s">
        <v>37</v>
      </c>
      <c r="B3" s="667" t="s">
        <v>17</v>
      </c>
      <c r="C3" s="669" t="s">
        <v>18</v>
      </c>
      <c r="D3" s="39" t="s">
        <v>20</v>
      </c>
      <c r="E3" s="40" t="s">
        <v>25</v>
      </c>
      <c r="F3" s="41" t="s">
        <v>29</v>
      </c>
      <c r="G3" s="356" t="s">
        <v>1</v>
      </c>
      <c r="H3" s="357" t="s">
        <v>27</v>
      </c>
      <c r="I3" s="358" t="s">
        <v>28</v>
      </c>
      <c r="J3" s="359" t="s">
        <v>30</v>
      </c>
      <c r="K3" s="360" t="s">
        <v>31</v>
      </c>
      <c r="L3" s="361" t="s">
        <v>32</v>
      </c>
      <c r="M3" s="362" t="s">
        <v>78</v>
      </c>
      <c r="N3" s="361" t="s">
        <v>33</v>
      </c>
      <c r="O3" s="362" t="s">
        <v>34</v>
      </c>
      <c r="P3" s="363" t="s">
        <v>35</v>
      </c>
      <c r="Q3" s="216" t="s">
        <v>29</v>
      </c>
      <c r="R3" s="509" t="s">
        <v>61</v>
      </c>
      <c r="S3" s="29"/>
    </row>
    <row r="4" spans="1:19" x14ac:dyDescent="0.2">
      <c r="A4" s="666"/>
      <c r="B4" s="668"/>
      <c r="C4" s="670"/>
      <c r="D4" s="37" t="s">
        <v>21</v>
      </c>
      <c r="E4" s="23" t="s">
        <v>26</v>
      </c>
      <c r="F4" s="38" t="s">
        <v>26</v>
      </c>
      <c r="G4" s="232" t="s">
        <v>5</v>
      </c>
      <c r="H4" s="195" t="s">
        <v>38</v>
      </c>
      <c r="I4" s="233" t="s">
        <v>38</v>
      </c>
      <c r="J4" s="222" t="s">
        <v>39</v>
      </c>
      <c r="K4" s="285" t="s">
        <v>39</v>
      </c>
      <c r="L4" s="286" t="s">
        <v>39</v>
      </c>
      <c r="M4" s="285" t="s">
        <v>39</v>
      </c>
      <c r="N4" s="286" t="s">
        <v>39</v>
      </c>
      <c r="O4" s="285" t="s">
        <v>39</v>
      </c>
      <c r="P4" s="287" t="s">
        <v>39</v>
      </c>
      <c r="Q4" s="217" t="s">
        <v>36</v>
      </c>
    </row>
    <row r="5" spans="1:19" x14ac:dyDescent="0.2">
      <c r="A5" s="208" t="s">
        <v>10</v>
      </c>
      <c r="B5" s="1" t="s">
        <v>125</v>
      </c>
      <c r="C5" s="2" t="s">
        <v>77</v>
      </c>
      <c r="D5" s="3">
        <v>3</v>
      </c>
      <c r="E5" s="4">
        <v>13</v>
      </c>
      <c r="F5" s="5">
        <f>D5*E5</f>
        <v>39</v>
      </c>
      <c r="G5" s="241">
        <v>0.8</v>
      </c>
      <c r="H5" s="234">
        <v>12</v>
      </c>
      <c r="I5" s="235">
        <v>52</v>
      </c>
      <c r="J5" s="402">
        <v>4.5</v>
      </c>
      <c r="K5" s="403">
        <v>4.5</v>
      </c>
      <c r="L5" s="404">
        <v>4.5</v>
      </c>
      <c r="M5" s="403">
        <v>4.5</v>
      </c>
      <c r="N5" s="404">
        <v>4.5</v>
      </c>
      <c r="O5" s="405">
        <v>6</v>
      </c>
      <c r="P5" s="406">
        <v>6</v>
      </c>
      <c r="Q5" s="210">
        <f>(F5/1000)*G5*I5*SUM(J5:P5)</f>
        <v>55.972799999999999</v>
      </c>
    </row>
    <row r="6" spans="1:19" x14ac:dyDescent="0.2">
      <c r="A6" s="186"/>
      <c r="B6" s="6" t="s">
        <v>87</v>
      </c>
      <c r="C6" s="7" t="s">
        <v>77</v>
      </c>
      <c r="D6" s="8">
        <v>3</v>
      </c>
      <c r="E6" s="9">
        <v>18</v>
      </c>
      <c r="F6" s="10">
        <f t="shared" ref="F6:F9" si="0">D6*E6</f>
        <v>54</v>
      </c>
      <c r="G6" s="229">
        <v>0.5</v>
      </c>
      <c r="H6" s="197">
        <v>12</v>
      </c>
      <c r="I6" s="10">
        <v>52</v>
      </c>
      <c r="J6" s="373">
        <v>1</v>
      </c>
      <c r="K6" s="407">
        <v>1</v>
      </c>
      <c r="L6" s="408">
        <v>1</v>
      </c>
      <c r="M6" s="407">
        <v>1</v>
      </c>
      <c r="N6" s="408">
        <v>1</v>
      </c>
      <c r="O6" s="409">
        <v>1</v>
      </c>
      <c r="P6" s="410">
        <v>1</v>
      </c>
      <c r="Q6" s="214">
        <f>(F6/1000)*G6*I6*SUM(J6:P6)</f>
        <v>9.8279999999999994</v>
      </c>
      <c r="S6" s="390"/>
    </row>
    <row r="7" spans="1:19" x14ac:dyDescent="0.2">
      <c r="A7" s="186"/>
      <c r="B7" s="6" t="s">
        <v>86</v>
      </c>
      <c r="C7" s="7" t="s">
        <v>77</v>
      </c>
      <c r="D7" s="8">
        <v>3</v>
      </c>
      <c r="E7" s="365">
        <v>13</v>
      </c>
      <c r="F7" s="10">
        <f t="shared" si="0"/>
        <v>39</v>
      </c>
      <c r="G7" s="229">
        <v>0.3</v>
      </c>
      <c r="H7" s="197">
        <v>12</v>
      </c>
      <c r="I7" s="10">
        <v>52</v>
      </c>
      <c r="J7" s="373">
        <v>1</v>
      </c>
      <c r="K7" s="407">
        <v>1</v>
      </c>
      <c r="L7" s="408">
        <v>1</v>
      </c>
      <c r="M7" s="407">
        <v>1</v>
      </c>
      <c r="N7" s="408">
        <v>1</v>
      </c>
      <c r="O7" s="409">
        <v>1</v>
      </c>
      <c r="P7" s="410">
        <v>4.5</v>
      </c>
      <c r="Q7" s="214">
        <f>(F7/1000)*G7*I7*SUM(J7:P7)</f>
        <v>6.3882000000000003</v>
      </c>
      <c r="S7" s="390"/>
    </row>
    <row r="8" spans="1:19" x14ac:dyDescent="0.2">
      <c r="A8" s="186"/>
      <c r="B8" s="6" t="s">
        <v>88</v>
      </c>
      <c r="C8" s="7" t="s">
        <v>77</v>
      </c>
      <c r="D8" s="8">
        <v>6</v>
      </c>
      <c r="E8" s="9">
        <v>13</v>
      </c>
      <c r="F8" s="10">
        <f t="shared" si="0"/>
        <v>78</v>
      </c>
      <c r="G8" s="229">
        <v>0.7</v>
      </c>
      <c r="H8" s="197">
        <v>12</v>
      </c>
      <c r="I8" s="10">
        <v>52</v>
      </c>
      <c r="J8" s="373">
        <v>4</v>
      </c>
      <c r="K8" s="407">
        <v>4</v>
      </c>
      <c r="L8" s="408">
        <v>4</v>
      </c>
      <c r="M8" s="407">
        <v>4</v>
      </c>
      <c r="N8" s="408">
        <v>4</v>
      </c>
      <c r="O8" s="409">
        <v>4</v>
      </c>
      <c r="P8" s="410">
        <v>4.5</v>
      </c>
      <c r="Q8" s="214">
        <f>(F8/1000)*G8*I8*SUM(J8:P8)</f>
        <v>80.917199999999994</v>
      </c>
      <c r="S8" s="390"/>
    </row>
    <row r="9" spans="1:19" x14ac:dyDescent="0.2">
      <c r="A9" s="187"/>
      <c r="B9" s="42" t="s">
        <v>40</v>
      </c>
      <c r="C9" s="12" t="s">
        <v>77</v>
      </c>
      <c r="D9" s="466">
        <v>7</v>
      </c>
      <c r="E9" s="467">
        <v>13</v>
      </c>
      <c r="F9" s="468">
        <f t="shared" si="0"/>
        <v>91</v>
      </c>
      <c r="G9" s="230">
        <v>0.5</v>
      </c>
      <c r="H9" s="469">
        <v>12</v>
      </c>
      <c r="I9" s="468">
        <v>52</v>
      </c>
      <c r="J9" s="470">
        <v>2.5</v>
      </c>
      <c r="K9" s="481">
        <v>2.5</v>
      </c>
      <c r="L9" s="482">
        <v>2.5</v>
      </c>
      <c r="M9" s="481">
        <v>2.5</v>
      </c>
      <c r="N9" s="482">
        <v>2.5</v>
      </c>
      <c r="O9" s="483">
        <v>2.5</v>
      </c>
      <c r="P9" s="484">
        <v>2.5</v>
      </c>
      <c r="Q9" s="215">
        <f>(F9/1000)*G9*I9*SUM(J9:P9)</f>
        <v>41.405000000000001</v>
      </c>
      <c r="S9" s="390"/>
    </row>
    <row r="10" spans="1:19" x14ac:dyDescent="0.2">
      <c r="A10" s="701" t="s">
        <v>8</v>
      </c>
      <c r="B10" s="677"/>
      <c r="C10" s="677"/>
      <c r="D10" s="677"/>
      <c r="E10" s="677"/>
      <c r="F10" s="677"/>
      <c r="G10" s="677"/>
      <c r="H10" s="677"/>
      <c r="I10" s="677"/>
      <c r="J10" s="677"/>
      <c r="K10" s="677"/>
      <c r="L10" s="677"/>
      <c r="M10" s="677"/>
      <c r="N10" s="677"/>
      <c r="O10" s="677"/>
      <c r="P10" s="702"/>
      <c r="Q10" s="393">
        <f>SUM(Q5:Q9)</f>
        <v>194.5112</v>
      </c>
    </row>
    <row r="11" spans="1:19" x14ac:dyDescent="0.2">
      <c r="A11" s="245" t="s">
        <v>11</v>
      </c>
      <c r="B11" s="1" t="s">
        <v>40</v>
      </c>
      <c r="C11" s="2" t="s">
        <v>42</v>
      </c>
      <c r="D11" s="3"/>
      <c r="E11" s="4"/>
      <c r="F11" s="5"/>
      <c r="G11" s="231"/>
      <c r="H11" s="234"/>
      <c r="I11" s="235"/>
      <c r="J11" s="223"/>
      <c r="K11" s="257"/>
      <c r="L11" s="31"/>
      <c r="M11" s="257"/>
      <c r="N11" s="31"/>
      <c r="O11" s="258"/>
      <c r="P11" s="259"/>
      <c r="Q11" s="210"/>
    </row>
    <row r="12" spans="1:19" x14ac:dyDescent="0.2">
      <c r="A12" s="671" t="s">
        <v>8</v>
      </c>
      <c r="B12" s="672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3"/>
      <c r="Q12" s="221">
        <f>SUM(Q11:Q11)</f>
        <v>0</v>
      </c>
    </row>
    <row r="13" spans="1:19" ht="25.5" x14ac:dyDescent="0.2">
      <c r="A13" s="370" t="s">
        <v>9</v>
      </c>
      <c r="B13" s="1" t="s">
        <v>83</v>
      </c>
      <c r="C13" s="380" t="s">
        <v>43</v>
      </c>
      <c r="D13" s="381">
        <v>1</v>
      </c>
      <c r="E13" s="382">
        <v>1300</v>
      </c>
      <c r="F13" s="383">
        <f>D13*E13</f>
        <v>1300</v>
      </c>
      <c r="G13" s="241">
        <v>0.4</v>
      </c>
      <c r="H13" s="384">
        <v>12</v>
      </c>
      <c r="I13" s="383">
        <v>52</v>
      </c>
      <c r="J13" s="471">
        <v>0</v>
      </c>
      <c r="K13" s="472">
        <v>0</v>
      </c>
      <c r="L13" s="473">
        <v>0</v>
      </c>
      <c r="M13" s="472">
        <v>0</v>
      </c>
      <c r="N13" s="473">
        <v>0</v>
      </c>
      <c r="O13" s="474">
        <v>3</v>
      </c>
      <c r="P13" s="475">
        <v>4</v>
      </c>
      <c r="Q13" s="213">
        <f t="shared" ref="Q13:Q26" si="1">(F13/1000)*G13*I13*SUM(J13:P13)</f>
        <v>189.28</v>
      </c>
      <c r="R13" s="509" t="s">
        <v>62</v>
      </c>
    </row>
    <row r="14" spans="1:19" x14ac:dyDescent="0.2">
      <c r="A14" s="186"/>
      <c r="B14" s="6"/>
      <c r="C14" s="7" t="s">
        <v>44</v>
      </c>
      <c r="D14" s="8"/>
      <c r="E14" s="9"/>
      <c r="F14" s="10"/>
      <c r="G14" s="229"/>
      <c r="H14" s="197"/>
      <c r="I14" s="10"/>
      <c r="J14" s="227"/>
      <c r="K14" s="256"/>
      <c r="L14" s="35"/>
      <c r="M14" s="256"/>
      <c r="N14" s="35"/>
      <c r="O14" s="264"/>
      <c r="P14" s="265"/>
      <c r="Q14" s="214"/>
      <c r="S14" s="390" t="s">
        <v>92</v>
      </c>
    </row>
    <row r="15" spans="1:19" x14ac:dyDescent="0.2">
      <c r="A15" s="186"/>
      <c r="B15" s="6"/>
      <c r="C15" s="7" t="s">
        <v>45</v>
      </c>
      <c r="D15" s="8">
        <v>1</v>
      </c>
      <c r="E15" s="9">
        <v>250</v>
      </c>
      <c r="F15" s="10">
        <f t="shared" ref="F15:F26" si="2">D15*E15</f>
        <v>250</v>
      </c>
      <c r="G15" s="229">
        <v>0.16500000000000001</v>
      </c>
      <c r="H15" s="197">
        <v>12</v>
      </c>
      <c r="I15" s="10">
        <v>52</v>
      </c>
      <c r="J15" s="227">
        <v>24</v>
      </c>
      <c r="K15" s="256">
        <v>24</v>
      </c>
      <c r="L15" s="35">
        <v>24</v>
      </c>
      <c r="M15" s="256">
        <v>24</v>
      </c>
      <c r="N15" s="35">
        <v>24</v>
      </c>
      <c r="O15" s="264">
        <v>24</v>
      </c>
      <c r="P15" s="265">
        <v>24</v>
      </c>
      <c r="Q15" s="214">
        <f t="shared" si="1"/>
        <v>360.36</v>
      </c>
      <c r="R15" s="509" t="s">
        <v>63</v>
      </c>
      <c r="S15" s="390" t="s">
        <v>96</v>
      </c>
    </row>
    <row r="16" spans="1:19" x14ac:dyDescent="0.2">
      <c r="A16" s="186"/>
      <c r="B16" s="6"/>
      <c r="C16" s="7" t="s">
        <v>46</v>
      </c>
      <c r="D16" s="8">
        <v>1</v>
      </c>
      <c r="E16" s="9">
        <v>1500</v>
      </c>
      <c r="F16" s="10">
        <f t="shared" si="2"/>
        <v>1500</v>
      </c>
      <c r="G16" s="229">
        <v>0.1</v>
      </c>
      <c r="H16" s="197">
        <v>12</v>
      </c>
      <c r="I16" s="10">
        <v>52</v>
      </c>
      <c r="J16" s="373">
        <v>1.5</v>
      </c>
      <c r="K16" s="256">
        <v>1.5</v>
      </c>
      <c r="L16" s="35">
        <v>1.5</v>
      </c>
      <c r="M16" s="256">
        <v>1.5</v>
      </c>
      <c r="N16" s="35">
        <v>1.5</v>
      </c>
      <c r="O16" s="264">
        <v>1.5</v>
      </c>
      <c r="P16" s="265">
        <v>1.5</v>
      </c>
      <c r="Q16" s="214">
        <f t="shared" si="1"/>
        <v>81.900000000000006</v>
      </c>
      <c r="S16" s="390" t="s">
        <v>71</v>
      </c>
    </row>
    <row r="17" spans="1:19" x14ac:dyDescent="0.2">
      <c r="A17" s="186"/>
      <c r="B17" s="6"/>
      <c r="C17" s="7" t="s">
        <v>47</v>
      </c>
      <c r="D17" s="8">
        <v>1</v>
      </c>
      <c r="E17" s="9">
        <v>2000</v>
      </c>
      <c r="F17" s="10">
        <f t="shared" si="2"/>
        <v>2000</v>
      </c>
      <c r="G17" s="229">
        <v>0.1</v>
      </c>
      <c r="H17" s="197">
        <v>12</v>
      </c>
      <c r="I17" s="10">
        <v>52</v>
      </c>
      <c r="J17" s="227">
        <v>1</v>
      </c>
      <c r="K17" s="256">
        <v>1</v>
      </c>
      <c r="L17" s="35">
        <v>1</v>
      </c>
      <c r="M17" s="256">
        <v>1</v>
      </c>
      <c r="N17" s="35">
        <v>1</v>
      </c>
      <c r="O17" s="264">
        <v>2</v>
      </c>
      <c r="P17" s="265">
        <v>2</v>
      </c>
      <c r="Q17" s="214">
        <f t="shared" si="1"/>
        <v>93.600000000000009</v>
      </c>
      <c r="S17" s="401" t="s">
        <v>94</v>
      </c>
    </row>
    <row r="18" spans="1:19" x14ac:dyDescent="0.2">
      <c r="A18" s="186"/>
      <c r="B18" s="6"/>
      <c r="C18" s="7" t="s">
        <v>48</v>
      </c>
      <c r="D18" s="8">
        <v>1</v>
      </c>
      <c r="E18" s="9">
        <v>1800</v>
      </c>
      <c r="F18" s="10">
        <f t="shared" si="2"/>
        <v>1800</v>
      </c>
      <c r="G18" s="229">
        <v>0.64</v>
      </c>
      <c r="H18" s="197">
        <v>12</v>
      </c>
      <c r="I18" s="10">
        <v>52</v>
      </c>
      <c r="J18" s="510">
        <f>2/6</f>
        <v>0.33333333333333331</v>
      </c>
      <c r="K18" s="530">
        <f t="shared" ref="K18:L18" si="3">2/6</f>
        <v>0.33333333333333331</v>
      </c>
      <c r="L18" s="531">
        <f t="shared" si="3"/>
        <v>0.33333333333333331</v>
      </c>
      <c r="M18" s="530">
        <f>2/6</f>
        <v>0.33333333333333331</v>
      </c>
      <c r="N18" s="531">
        <f>2/6</f>
        <v>0.33333333333333331</v>
      </c>
      <c r="O18" s="532">
        <v>0.5</v>
      </c>
      <c r="P18" s="533">
        <f>4/6</f>
        <v>0.66666666666666663</v>
      </c>
      <c r="Q18" s="496">
        <f t="shared" si="1"/>
        <v>169.72800000000001</v>
      </c>
      <c r="R18" s="509" t="s">
        <v>90</v>
      </c>
      <c r="S18" s="390" t="s">
        <v>95</v>
      </c>
    </row>
    <row r="19" spans="1:19" x14ac:dyDescent="0.2">
      <c r="A19" s="186"/>
      <c r="B19" s="6"/>
      <c r="C19" s="7" t="s">
        <v>59</v>
      </c>
      <c r="D19" s="8">
        <v>1</v>
      </c>
      <c r="E19" s="365">
        <v>1200</v>
      </c>
      <c r="F19" s="10">
        <f t="shared" si="2"/>
        <v>1200</v>
      </c>
      <c r="G19" s="229">
        <v>1</v>
      </c>
      <c r="H19" s="197">
        <v>12</v>
      </c>
      <c r="I19" s="10">
        <v>52</v>
      </c>
      <c r="J19" s="373">
        <f>3/60</f>
        <v>0.05</v>
      </c>
      <c r="K19" s="407">
        <f t="shared" ref="K19:P19" si="4">3/60</f>
        <v>0.05</v>
      </c>
      <c r="L19" s="408">
        <f t="shared" si="4"/>
        <v>0.05</v>
      </c>
      <c r="M19" s="407">
        <f t="shared" si="4"/>
        <v>0.05</v>
      </c>
      <c r="N19" s="408">
        <f t="shared" si="4"/>
        <v>0.05</v>
      </c>
      <c r="O19" s="409">
        <f t="shared" si="4"/>
        <v>0.05</v>
      </c>
      <c r="P19" s="410">
        <f t="shared" si="4"/>
        <v>0.05</v>
      </c>
      <c r="Q19" s="214">
        <f t="shared" si="1"/>
        <v>21.84</v>
      </c>
      <c r="R19" s="509" t="s">
        <v>91</v>
      </c>
      <c r="S19" s="390" t="s">
        <v>122</v>
      </c>
    </row>
    <row r="20" spans="1:19" x14ac:dyDescent="0.2">
      <c r="A20" s="186"/>
      <c r="B20" s="6"/>
      <c r="C20" s="7" t="s">
        <v>49</v>
      </c>
      <c r="D20" s="8"/>
      <c r="E20" s="9"/>
      <c r="F20" s="10"/>
      <c r="G20" s="229"/>
      <c r="H20" s="197"/>
      <c r="I20" s="10"/>
      <c r="J20" s="227"/>
      <c r="K20" s="256"/>
      <c r="L20" s="35"/>
      <c r="M20" s="256"/>
      <c r="N20" s="35"/>
      <c r="O20" s="264"/>
      <c r="P20" s="265"/>
      <c r="Q20" s="214"/>
      <c r="S20" s="390" t="s">
        <v>97</v>
      </c>
    </row>
    <row r="21" spans="1:19" x14ac:dyDescent="0.2">
      <c r="A21" s="186"/>
      <c r="B21" s="16"/>
      <c r="C21" s="7" t="s">
        <v>50</v>
      </c>
      <c r="D21" s="364">
        <v>1</v>
      </c>
      <c r="E21" s="365">
        <v>1600</v>
      </c>
      <c r="F21" s="366">
        <f t="shared" si="2"/>
        <v>1600</v>
      </c>
      <c r="G21" s="229">
        <v>1</v>
      </c>
      <c r="H21" s="197">
        <v>12</v>
      </c>
      <c r="I21" s="10">
        <v>52</v>
      </c>
      <c r="J21" s="375">
        <v>0.2</v>
      </c>
      <c r="K21" s="417">
        <v>0</v>
      </c>
      <c r="L21" s="418">
        <v>0.2</v>
      </c>
      <c r="M21" s="417">
        <v>0</v>
      </c>
      <c r="N21" s="418">
        <v>0.2</v>
      </c>
      <c r="O21" s="419">
        <v>0</v>
      </c>
      <c r="P21" s="420">
        <v>0.2</v>
      </c>
      <c r="Q21" s="214">
        <f t="shared" si="1"/>
        <v>66.56</v>
      </c>
      <c r="S21" s="390" t="s">
        <v>98</v>
      </c>
    </row>
    <row r="22" spans="1:19" x14ac:dyDescent="0.2">
      <c r="A22" s="186"/>
      <c r="B22" s="16"/>
      <c r="C22" s="7" t="s">
        <v>51</v>
      </c>
      <c r="D22" s="8">
        <v>1</v>
      </c>
      <c r="E22" s="9">
        <v>1600</v>
      </c>
      <c r="F22" s="10">
        <f t="shared" si="2"/>
        <v>1600</v>
      </c>
      <c r="G22" s="229">
        <v>0.5</v>
      </c>
      <c r="H22" s="197">
        <v>12</v>
      </c>
      <c r="I22" s="10">
        <v>52</v>
      </c>
      <c r="J22" s="503">
        <v>0.5</v>
      </c>
      <c r="K22" s="504">
        <v>0.5</v>
      </c>
      <c r="L22" s="505">
        <v>0.5</v>
      </c>
      <c r="M22" s="504">
        <v>0.5</v>
      </c>
      <c r="N22" s="505">
        <v>0.5</v>
      </c>
      <c r="O22" s="506">
        <v>0.5</v>
      </c>
      <c r="P22" s="507">
        <v>0.5</v>
      </c>
      <c r="Q22" s="496">
        <f t="shared" si="1"/>
        <v>145.6</v>
      </c>
      <c r="R22" s="509" t="s">
        <v>68</v>
      </c>
      <c r="S22" s="391" t="s">
        <v>100</v>
      </c>
    </row>
    <row r="23" spans="1:19" x14ac:dyDescent="0.2">
      <c r="A23" s="186"/>
      <c r="B23" s="6"/>
      <c r="C23" s="7" t="s">
        <v>52</v>
      </c>
      <c r="D23" s="8">
        <v>1</v>
      </c>
      <c r="E23" s="9">
        <v>1300</v>
      </c>
      <c r="F23" s="10">
        <f t="shared" si="2"/>
        <v>1300</v>
      </c>
      <c r="G23" s="229">
        <v>1</v>
      </c>
      <c r="H23" s="197">
        <v>12</v>
      </c>
      <c r="I23" s="10">
        <v>52</v>
      </c>
      <c r="J23" s="227">
        <v>0</v>
      </c>
      <c r="K23" s="256">
        <v>0</v>
      </c>
      <c r="L23" s="35">
        <v>0.5</v>
      </c>
      <c r="M23" s="256">
        <v>0</v>
      </c>
      <c r="N23" s="35">
        <v>0</v>
      </c>
      <c r="O23" s="264">
        <v>0.5</v>
      </c>
      <c r="P23" s="265">
        <v>0</v>
      </c>
      <c r="Q23" s="214">
        <f t="shared" si="1"/>
        <v>67.600000000000009</v>
      </c>
      <c r="R23" s="509" t="s">
        <v>67</v>
      </c>
      <c r="S23" s="391" t="s">
        <v>101</v>
      </c>
    </row>
    <row r="24" spans="1:19" x14ac:dyDescent="0.2">
      <c r="A24" s="186"/>
      <c r="B24" s="6"/>
      <c r="C24" s="7" t="s">
        <v>53</v>
      </c>
      <c r="D24" s="8">
        <v>1</v>
      </c>
      <c r="E24" s="534">
        <v>500</v>
      </c>
      <c r="F24" s="10">
        <f t="shared" si="2"/>
        <v>500</v>
      </c>
      <c r="G24" s="229">
        <v>0.2</v>
      </c>
      <c r="H24" s="197">
        <v>12</v>
      </c>
      <c r="I24" s="10">
        <v>52</v>
      </c>
      <c r="J24" s="373">
        <v>2</v>
      </c>
      <c r="K24" s="407">
        <v>2</v>
      </c>
      <c r="L24" s="408">
        <v>2</v>
      </c>
      <c r="M24" s="407">
        <v>2</v>
      </c>
      <c r="N24" s="408">
        <v>2</v>
      </c>
      <c r="O24" s="409">
        <v>2</v>
      </c>
      <c r="P24" s="410">
        <v>2</v>
      </c>
      <c r="Q24" s="214">
        <f t="shared" si="1"/>
        <v>72.8</v>
      </c>
      <c r="S24" s="390" t="s">
        <v>102</v>
      </c>
    </row>
    <row r="25" spans="1:19" x14ac:dyDescent="0.2">
      <c r="A25" s="186"/>
      <c r="B25" s="6"/>
      <c r="C25" s="7" t="s">
        <v>54</v>
      </c>
      <c r="D25" s="8">
        <v>1</v>
      </c>
      <c r="E25" s="534">
        <v>500</v>
      </c>
      <c r="F25" s="10">
        <f t="shared" si="2"/>
        <v>500</v>
      </c>
      <c r="G25" s="229">
        <v>0.1</v>
      </c>
      <c r="H25" s="197">
        <v>12</v>
      </c>
      <c r="I25" s="10">
        <v>52</v>
      </c>
      <c r="J25" s="227">
        <v>4</v>
      </c>
      <c r="K25" s="256">
        <v>4</v>
      </c>
      <c r="L25" s="35">
        <v>4</v>
      </c>
      <c r="M25" s="256">
        <v>4</v>
      </c>
      <c r="N25" s="35">
        <v>4</v>
      </c>
      <c r="O25" s="264">
        <v>8</v>
      </c>
      <c r="P25" s="265">
        <v>8</v>
      </c>
      <c r="Q25" s="214">
        <f t="shared" si="1"/>
        <v>93.600000000000009</v>
      </c>
      <c r="S25" s="391" t="s">
        <v>103</v>
      </c>
    </row>
    <row r="26" spans="1:19" x14ac:dyDescent="0.2">
      <c r="A26" s="186"/>
      <c r="B26" s="6"/>
      <c r="C26" s="7" t="s">
        <v>55</v>
      </c>
      <c r="D26" s="8">
        <v>1</v>
      </c>
      <c r="E26" s="534">
        <v>500</v>
      </c>
      <c r="F26" s="10">
        <f t="shared" si="2"/>
        <v>500</v>
      </c>
      <c r="G26" s="229">
        <v>0.3</v>
      </c>
      <c r="H26" s="197">
        <v>12</v>
      </c>
      <c r="I26" s="10">
        <v>52</v>
      </c>
      <c r="J26" s="227">
        <v>0</v>
      </c>
      <c r="K26" s="256">
        <v>0</v>
      </c>
      <c r="L26" s="35">
        <v>0</v>
      </c>
      <c r="M26" s="256">
        <v>0</v>
      </c>
      <c r="N26" s="35">
        <v>0</v>
      </c>
      <c r="O26" s="264">
        <v>2</v>
      </c>
      <c r="P26" s="265">
        <v>2</v>
      </c>
      <c r="Q26" s="214">
        <f t="shared" si="1"/>
        <v>31.2</v>
      </c>
      <c r="S26" s="391" t="s">
        <v>106</v>
      </c>
    </row>
    <row r="27" spans="1:19" x14ac:dyDescent="0.2">
      <c r="A27" s="186"/>
      <c r="B27" s="6"/>
      <c r="C27" s="7" t="s">
        <v>56</v>
      </c>
      <c r="D27" s="8"/>
      <c r="E27" s="9"/>
      <c r="F27" s="10"/>
      <c r="G27" s="229"/>
      <c r="H27" s="197"/>
      <c r="I27" s="10"/>
      <c r="J27" s="227"/>
      <c r="K27" s="256"/>
      <c r="L27" s="35"/>
      <c r="M27" s="256"/>
      <c r="N27" s="35"/>
      <c r="O27" s="264"/>
      <c r="P27" s="265"/>
      <c r="Q27" s="214"/>
      <c r="S27" s="391" t="s">
        <v>107</v>
      </c>
    </row>
    <row r="28" spans="1:19" x14ac:dyDescent="0.2">
      <c r="A28" s="186"/>
      <c r="B28" s="6"/>
      <c r="C28" s="7" t="s">
        <v>57</v>
      </c>
      <c r="D28" s="20"/>
      <c r="E28" s="21"/>
      <c r="F28" s="22"/>
      <c r="G28" s="229"/>
      <c r="H28" s="197"/>
      <c r="I28" s="10"/>
      <c r="J28" s="227"/>
      <c r="K28" s="256"/>
      <c r="L28" s="35"/>
      <c r="M28" s="256"/>
      <c r="N28" s="35"/>
      <c r="O28" s="264"/>
      <c r="P28" s="265"/>
      <c r="Q28" s="214"/>
      <c r="S28" s="29"/>
    </row>
    <row r="29" spans="1:19" x14ac:dyDescent="0.2">
      <c r="A29" s="187"/>
      <c r="B29" s="11"/>
      <c r="C29" s="12" t="s">
        <v>58</v>
      </c>
      <c r="D29" s="13"/>
      <c r="E29" s="14"/>
      <c r="F29" s="15"/>
      <c r="G29" s="230"/>
      <c r="H29" s="198"/>
      <c r="I29" s="15"/>
      <c r="J29" s="228"/>
      <c r="K29" s="266"/>
      <c r="L29" s="36"/>
      <c r="M29" s="266"/>
      <c r="N29" s="36"/>
      <c r="O29" s="267"/>
      <c r="P29" s="268"/>
      <c r="Q29" s="215"/>
      <c r="S29" s="29"/>
    </row>
    <row r="30" spans="1:19" x14ac:dyDescent="0.2">
      <c r="A30" s="671" t="s">
        <v>8</v>
      </c>
      <c r="B30" s="672"/>
      <c r="C30" s="672"/>
      <c r="D30" s="672"/>
      <c r="E30" s="672"/>
      <c r="F30" s="672"/>
      <c r="G30" s="672"/>
      <c r="H30" s="672"/>
      <c r="I30" s="672"/>
      <c r="J30" s="672"/>
      <c r="K30" s="672"/>
      <c r="L30" s="672"/>
      <c r="M30" s="672"/>
      <c r="N30" s="672"/>
      <c r="O30" s="672"/>
      <c r="P30" s="673"/>
      <c r="Q30" s="221">
        <f>SUM(Q13:Q29)</f>
        <v>1394.0679999999998</v>
      </c>
    </row>
    <row r="31" spans="1:19" x14ac:dyDescent="0.2">
      <c r="A31" s="396" t="s">
        <v>14</v>
      </c>
      <c r="B31" s="394" t="s">
        <v>19</v>
      </c>
      <c r="C31" s="485">
        <v>60.5</v>
      </c>
      <c r="D31" s="703" t="s">
        <v>22</v>
      </c>
      <c r="E31" s="704"/>
      <c r="F31" s="704"/>
      <c r="G31" s="397">
        <v>2</v>
      </c>
      <c r="H31" s="705" t="s">
        <v>23</v>
      </c>
      <c r="I31" s="706"/>
      <c r="J31" s="398" t="s">
        <v>24</v>
      </c>
      <c r="K31" s="367"/>
      <c r="L31" s="368"/>
      <c r="M31" s="368"/>
      <c r="N31" s="368"/>
      <c r="O31" s="368"/>
      <c r="P31" s="368"/>
      <c r="Q31" s="369"/>
    </row>
    <row r="32" spans="1:19" ht="12.75" customHeight="1" x14ac:dyDescent="0.2">
      <c r="A32" s="665" t="s">
        <v>37</v>
      </c>
      <c r="B32" s="667" t="s">
        <v>17</v>
      </c>
      <c r="C32" s="669" t="s">
        <v>18</v>
      </c>
      <c r="D32" s="39" t="s">
        <v>20</v>
      </c>
      <c r="E32" s="40" t="s">
        <v>25</v>
      </c>
      <c r="F32" s="41" t="s">
        <v>29</v>
      </c>
      <c r="G32" s="356" t="s">
        <v>1</v>
      </c>
      <c r="H32" s="357" t="s">
        <v>27</v>
      </c>
      <c r="I32" s="358" t="s">
        <v>28</v>
      </c>
      <c r="J32" s="359" t="s">
        <v>30</v>
      </c>
      <c r="K32" s="360" t="s">
        <v>31</v>
      </c>
      <c r="L32" s="361" t="s">
        <v>32</v>
      </c>
      <c r="M32" s="362" t="s">
        <v>78</v>
      </c>
      <c r="N32" s="361" t="s">
        <v>33</v>
      </c>
      <c r="O32" s="362" t="s">
        <v>34</v>
      </c>
      <c r="P32" s="363" t="s">
        <v>35</v>
      </c>
      <c r="Q32" s="216" t="s">
        <v>29</v>
      </c>
    </row>
    <row r="33" spans="1:19" x14ac:dyDescent="0.2">
      <c r="A33" s="666"/>
      <c r="B33" s="668"/>
      <c r="C33" s="670"/>
      <c r="D33" s="37" t="s">
        <v>21</v>
      </c>
      <c r="E33" s="23" t="s">
        <v>26</v>
      </c>
      <c r="F33" s="38" t="s">
        <v>26</v>
      </c>
      <c r="G33" s="232" t="s">
        <v>5</v>
      </c>
      <c r="H33" s="195" t="s">
        <v>38</v>
      </c>
      <c r="I33" s="233" t="s">
        <v>38</v>
      </c>
      <c r="J33" s="222" t="s">
        <v>39</v>
      </c>
      <c r="K33" s="285" t="s">
        <v>39</v>
      </c>
      <c r="L33" s="286" t="s">
        <v>39</v>
      </c>
      <c r="M33" s="285" t="s">
        <v>39</v>
      </c>
      <c r="N33" s="286" t="s">
        <v>39</v>
      </c>
      <c r="O33" s="285" t="s">
        <v>39</v>
      </c>
      <c r="P33" s="287" t="s">
        <v>39</v>
      </c>
      <c r="Q33" s="217" t="s">
        <v>36</v>
      </c>
    </row>
    <row r="34" spans="1:19" x14ac:dyDescent="0.2">
      <c r="A34" s="208" t="s">
        <v>10</v>
      </c>
      <c r="B34" s="1" t="s">
        <v>117</v>
      </c>
      <c r="C34" s="2" t="s">
        <v>41</v>
      </c>
      <c r="D34" s="3">
        <v>3</v>
      </c>
      <c r="E34" s="4">
        <v>12</v>
      </c>
      <c r="F34" s="5">
        <f>D34*E34</f>
        <v>36</v>
      </c>
      <c r="G34" s="241">
        <v>1</v>
      </c>
      <c r="H34" s="234">
        <v>12</v>
      </c>
      <c r="I34" s="235">
        <v>52</v>
      </c>
      <c r="J34" s="223">
        <v>5</v>
      </c>
      <c r="K34" s="257">
        <v>5</v>
      </c>
      <c r="L34" s="31">
        <v>5</v>
      </c>
      <c r="M34" s="257">
        <v>5</v>
      </c>
      <c r="N34" s="31">
        <v>5</v>
      </c>
      <c r="O34" s="258">
        <v>5</v>
      </c>
      <c r="P34" s="259">
        <v>5</v>
      </c>
      <c r="Q34" s="210">
        <f t="shared" ref="Q34:Q38" si="5">(F34/1000)*G34*I34*SUM(J34:P34)</f>
        <v>65.52</v>
      </c>
    </row>
    <row r="35" spans="1:19" x14ac:dyDescent="0.2">
      <c r="A35" s="186"/>
      <c r="B35" s="6" t="s">
        <v>88</v>
      </c>
      <c r="C35" s="7" t="s">
        <v>77</v>
      </c>
      <c r="D35" s="8">
        <v>3</v>
      </c>
      <c r="E35" s="9">
        <v>40</v>
      </c>
      <c r="F35" s="10">
        <f t="shared" ref="F35:F38" si="6">D35*E35</f>
        <v>120</v>
      </c>
      <c r="G35" s="229">
        <v>1</v>
      </c>
      <c r="H35" s="374">
        <v>12</v>
      </c>
      <c r="I35" s="366">
        <v>52</v>
      </c>
      <c r="J35" s="538">
        <v>0</v>
      </c>
      <c r="K35" s="539">
        <v>0</v>
      </c>
      <c r="L35" s="540">
        <v>0</v>
      </c>
      <c r="M35" s="539">
        <v>0</v>
      </c>
      <c r="N35" s="540">
        <v>0</v>
      </c>
      <c r="O35" s="529">
        <v>0.5</v>
      </c>
      <c r="P35" s="541">
        <v>0.5</v>
      </c>
      <c r="Q35" s="214">
        <f t="shared" si="5"/>
        <v>6.24</v>
      </c>
      <c r="S35" s="390"/>
    </row>
    <row r="36" spans="1:19" x14ac:dyDescent="0.2">
      <c r="A36" s="186"/>
      <c r="B36" s="16" t="s">
        <v>86</v>
      </c>
      <c r="C36" s="7" t="s">
        <v>41</v>
      </c>
      <c r="D36" s="364">
        <v>1</v>
      </c>
      <c r="E36" s="365">
        <v>23</v>
      </c>
      <c r="F36" s="366">
        <f t="shared" si="6"/>
        <v>23</v>
      </c>
      <c r="G36" s="229">
        <v>1</v>
      </c>
      <c r="H36" s="374">
        <v>12</v>
      </c>
      <c r="I36" s="366">
        <v>52</v>
      </c>
      <c r="J36" s="499">
        <v>1</v>
      </c>
      <c r="K36" s="539">
        <v>1</v>
      </c>
      <c r="L36" s="372">
        <v>1</v>
      </c>
      <c r="M36" s="371">
        <v>1</v>
      </c>
      <c r="N36" s="372">
        <v>1</v>
      </c>
      <c r="O36" s="500">
        <v>1</v>
      </c>
      <c r="P36" s="501">
        <v>1</v>
      </c>
      <c r="Q36" s="214">
        <f t="shared" si="5"/>
        <v>8.3719999999999999</v>
      </c>
      <c r="S36" s="390"/>
    </row>
    <row r="37" spans="1:19" x14ac:dyDescent="0.2">
      <c r="A37" s="186"/>
      <c r="B37" s="16" t="s">
        <v>115</v>
      </c>
      <c r="C37" s="7" t="s">
        <v>41</v>
      </c>
      <c r="D37" s="8">
        <v>1</v>
      </c>
      <c r="E37" s="9">
        <v>23</v>
      </c>
      <c r="F37" s="10">
        <f t="shared" si="6"/>
        <v>23</v>
      </c>
      <c r="G37" s="229">
        <v>1</v>
      </c>
      <c r="H37" s="197">
        <v>12</v>
      </c>
      <c r="I37" s="10">
        <v>52</v>
      </c>
      <c r="J37" s="499">
        <v>2</v>
      </c>
      <c r="K37" s="371">
        <v>1</v>
      </c>
      <c r="L37" s="372">
        <v>2</v>
      </c>
      <c r="M37" s="371">
        <v>1</v>
      </c>
      <c r="N37" s="372">
        <v>2</v>
      </c>
      <c r="O37" s="500">
        <v>2</v>
      </c>
      <c r="P37" s="501">
        <v>2</v>
      </c>
      <c r="Q37" s="214">
        <f t="shared" si="5"/>
        <v>14.352</v>
      </c>
      <c r="S37" s="391"/>
    </row>
    <row r="38" spans="1:19" x14ac:dyDescent="0.2">
      <c r="A38" s="187"/>
      <c r="B38" s="11" t="s">
        <v>87</v>
      </c>
      <c r="C38" s="12" t="s">
        <v>77</v>
      </c>
      <c r="D38" s="13">
        <v>1</v>
      </c>
      <c r="E38" s="14">
        <v>75</v>
      </c>
      <c r="F38" s="15">
        <f t="shared" si="6"/>
        <v>75</v>
      </c>
      <c r="G38" s="230">
        <v>1</v>
      </c>
      <c r="H38" s="198">
        <v>12</v>
      </c>
      <c r="I38" s="15">
        <v>52</v>
      </c>
      <c r="J38" s="542">
        <v>0</v>
      </c>
      <c r="K38" s="498">
        <v>1</v>
      </c>
      <c r="L38" s="543">
        <v>1</v>
      </c>
      <c r="M38" s="498">
        <v>1</v>
      </c>
      <c r="N38" s="543">
        <v>1</v>
      </c>
      <c r="O38" s="544">
        <v>1</v>
      </c>
      <c r="P38" s="545">
        <v>1</v>
      </c>
      <c r="Q38" s="215">
        <f t="shared" si="5"/>
        <v>23.4</v>
      </c>
      <c r="S38" s="391"/>
    </row>
    <row r="39" spans="1:19" x14ac:dyDescent="0.2">
      <c r="A39" s="701" t="s">
        <v>8</v>
      </c>
      <c r="B39" s="677"/>
      <c r="C39" s="677"/>
      <c r="D39" s="677"/>
      <c r="E39" s="677"/>
      <c r="F39" s="677"/>
      <c r="G39" s="677"/>
      <c r="H39" s="677"/>
      <c r="I39" s="677"/>
      <c r="J39" s="677"/>
      <c r="K39" s="677"/>
      <c r="L39" s="677"/>
      <c r="M39" s="677"/>
      <c r="N39" s="677"/>
      <c r="O39" s="677"/>
      <c r="P39" s="702"/>
      <c r="Q39" s="393">
        <f>SUM(Q34:Q38)</f>
        <v>117.88399999999999</v>
      </c>
    </row>
    <row r="40" spans="1:19" x14ac:dyDescent="0.2">
      <c r="A40" s="245" t="s">
        <v>11</v>
      </c>
      <c r="B40" s="1" t="s">
        <v>40</v>
      </c>
      <c r="C40" s="2" t="s">
        <v>42</v>
      </c>
      <c r="D40" s="3"/>
      <c r="E40" s="4"/>
      <c r="F40" s="5"/>
      <c r="G40" s="231"/>
      <c r="H40" s="234"/>
      <c r="I40" s="235"/>
      <c r="J40" s="223"/>
      <c r="K40" s="257"/>
      <c r="L40" s="31"/>
      <c r="M40" s="257"/>
      <c r="N40" s="31"/>
      <c r="O40" s="258"/>
      <c r="P40" s="259"/>
      <c r="Q40" s="210"/>
      <c r="S40" s="392" t="s">
        <v>93</v>
      </c>
    </row>
    <row r="41" spans="1:19" x14ac:dyDescent="0.2">
      <c r="A41" s="671" t="s">
        <v>8</v>
      </c>
      <c r="B41" s="672"/>
      <c r="C41" s="672"/>
      <c r="D41" s="672"/>
      <c r="E41" s="672"/>
      <c r="F41" s="672"/>
      <c r="G41" s="672"/>
      <c r="H41" s="672"/>
      <c r="I41" s="672"/>
      <c r="J41" s="672"/>
      <c r="K41" s="672"/>
      <c r="L41" s="672"/>
      <c r="M41" s="672"/>
      <c r="N41" s="672"/>
      <c r="O41" s="672"/>
      <c r="P41" s="673"/>
      <c r="Q41" s="221">
        <f>SUM(Q40:Q40)</f>
        <v>0</v>
      </c>
    </row>
    <row r="42" spans="1:19" ht="25.5" x14ac:dyDescent="0.2">
      <c r="A42" s="370" t="s">
        <v>9</v>
      </c>
      <c r="B42" s="1" t="s">
        <v>83</v>
      </c>
      <c r="C42" s="380" t="s">
        <v>43</v>
      </c>
      <c r="D42" s="381">
        <v>1</v>
      </c>
      <c r="E42" s="382">
        <v>2000</v>
      </c>
      <c r="F42" s="383">
        <f>D42*E42</f>
        <v>2000</v>
      </c>
      <c r="G42" s="241">
        <v>0.4</v>
      </c>
      <c r="H42" s="384">
        <v>12</v>
      </c>
      <c r="I42" s="383">
        <v>52</v>
      </c>
      <c r="J42" s="486">
        <v>0</v>
      </c>
      <c r="K42" s="386">
        <v>2</v>
      </c>
      <c r="L42" s="387">
        <v>0</v>
      </c>
      <c r="M42" s="386">
        <v>2</v>
      </c>
      <c r="N42" s="387">
        <v>0</v>
      </c>
      <c r="O42" s="388">
        <v>2</v>
      </c>
      <c r="P42" s="389">
        <v>0</v>
      </c>
      <c r="Q42" s="213">
        <f t="shared" ref="Q42:Q55" si="7">(F42/1000)*G42*I42*SUM(J42:P42)</f>
        <v>249.60000000000002</v>
      </c>
      <c r="R42" s="509" t="s">
        <v>62</v>
      </c>
    </row>
    <row r="43" spans="1:19" x14ac:dyDescent="0.2">
      <c r="A43" s="186"/>
      <c r="B43" s="6"/>
      <c r="C43" s="7" t="s">
        <v>44</v>
      </c>
      <c r="D43" s="8"/>
      <c r="E43" s="9"/>
      <c r="F43" s="10"/>
      <c r="G43" s="229"/>
      <c r="H43" s="197"/>
      <c r="I43" s="10"/>
      <c r="J43" s="227"/>
      <c r="K43" s="256"/>
      <c r="L43" s="35"/>
      <c r="M43" s="256"/>
      <c r="N43" s="35"/>
      <c r="O43" s="264"/>
      <c r="P43" s="265"/>
      <c r="Q43" s="214">
        <f t="shared" si="7"/>
        <v>0</v>
      </c>
      <c r="S43" s="390" t="s">
        <v>92</v>
      </c>
    </row>
    <row r="44" spans="1:19" x14ac:dyDescent="0.2">
      <c r="A44" s="186"/>
      <c r="B44" s="6"/>
      <c r="C44" s="7" t="s">
        <v>45</v>
      </c>
      <c r="D44" s="8">
        <v>1</v>
      </c>
      <c r="E44" s="9">
        <v>250</v>
      </c>
      <c r="F44" s="10">
        <f t="shared" ref="F44:F55" si="8">D44*E44</f>
        <v>250</v>
      </c>
      <c r="G44" s="229">
        <v>0.16500000000000001</v>
      </c>
      <c r="H44" s="197">
        <v>12</v>
      </c>
      <c r="I44" s="10">
        <v>52</v>
      </c>
      <c r="J44" s="227">
        <v>24</v>
      </c>
      <c r="K44" s="256">
        <v>24</v>
      </c>
      <c r="L44" s="35">
        <v>24</v>
      </c>
      <c r="M44" s="256">
        <v>24</v>
      </c>
      <c r="N44" s="35">
        <v>24</v>
      </c>
      <c r="O44" s="264">
        <v>24</v>
      </c>
      <c r="P44" s="265">
        <v>24</v>
      </c>
      <c r="Q44" s="214">
        <f t="shared" si="7"/>
        <v>360.36</v>
      </c>
      <c r="R44" s="509" t="s">
        <v>63</v>
      </c>
      <c r="S44" s="390" t="s">
        <v>126</v>
      </c>
    </row>
    <row r="45" spans="1:19" x14ac:dyDescent="0.2">
      <c r="A45" s="186"/>
      <c r="B45" s="6"/>
      <c r="C45" s="7" t="s">
        <v>46</v>
      </c>
      <c r="D45" s="8">
        <v>1</v>
      </c>
      <c r="E45" s="9">
        <v>1700</v>
      </c>
      <c r="F45" s="10">
        <f t="shared" si="8"/>
        <v>1700</v>
      </c>
      <c r="G45" s="229">
        <v>0.1</v>
      </c>
      <c r="H45" s="197">
        <v>12</v>
      </c>
      <c r="I45" s="10">
        <v>52</v>
      </c>
      <c r="J45" s="227">
        <v>2</v>
      </c>
      <c r="K45" s="256">
        <v>2</v>
      </c>
      <c r="L45" s="35">
        <v>2</v>
      </c>
      <c r="M45" s="256">
        <v>2</v>
      </c>
      <c r="N45" s="35">
        <v>2</v>
      </c>
      <c r="O45" s="264">
        <v>2</v>
      </c>
      <c r="P45" s="265">
        <v>2</v>
      </c>
      <c r="Q45" s="214">
        <f t="shared" si="7"/>
        <v>123.75999999999999</v>
      </c>
      <c r="R45" s="509" t="s">
        <v>89</v>
      </c>
      <c r="S45" s="390" t="s">
        <v>71</v>
      </c>
    </row>
    <row r="46" spans="1:19" x14ac:dyDescent="0.2">
      <c r="A46" s="186"/>
      <c r="B46" s="6"/>
      <c r="C46" s="7" t="s">
        <v>47</v>
      </c>
      <c r="D46" s="8">
        <v>1</v>
      </c>
      <c r="E46" s="9">
        <v>3000</v>
      </c>
      <c r="F46" s="10">
        <f t="shared" si="8"/>
        <v>3000</v>
      </c>
      <c r="G46" s="229">
        <v>0.1</v>
      </c>
      <c r="H46" s="197">
        <v>12</v>
      </c>
      <c r="I46" s="10">
        <v>52</v>
      </c>
      <c r="J46" s="499">
        <v>2</v>
      </c>
      <c r="K46" s="371">
        <v>2</v>
      </c>
      <c r="L46" s="372">
        <v>2</v>
      </c>
      <c r="M46" s="371">
        <v>2</v>
      </c>
      <c r="N46" s="372">
        <v>2</v>
      </c>
      <c r="O46" s="500">
        <v>2</v>
      </c>
      <c r="P46" s="501">
        <v>2</v>
      </c>
      <c r="Q46" s="496">
        <f t="shared" si="7"/>
        <v>218.40000000000003</v>
      </c>
      <c r="S46" s="401" t="s">
        <v>94</v>
      </c>
    </row>
    <row r="47" spans="1:19" x14ac:dyDescent="0.2">
      <c r="A47" s="186"/>
      <c r="B47" s="6"/>
      <c r="C47" s="7" t="s">
        <v>48</v>
      </c>
      <c r="D47" s="8">
        <v>1</v>
      </c>
      <c r="E47" s="9">
        <v>1800</v>
      </c>
      <c r="F47" s="10">
        <f t="shared" si="8"/>
        <v>1800</v>
      </c>
      <c r="G47" s="229">
        <v>0.2</v>
      </c>
      <c r="H47" s="197">
        <v>12</v>
      </c>
      <c r="I47" s="10">
        <v>52</v>
      </c>
      <c r="J47" s="227">
        <v>1</v>
      </c>
      <c r="K47" s="256">
        <v>1</v>
      </c>
      <c r="L47" s="35">
        <v>1</v>
      </c>
      <c r="M47" s="256">
        <v>1</v>
      </c>
      <c r="N47" s="35">
        <v>1</v>
      </c>
      <c r="O47" s="478">
        <v>1.5</v>
      </c>
      <c r="P47" s="265">
        <v>2</v>
      </c>
      <c r="Q47" s="214">
        <f t="shared" si="7"/>
        <v>159.12000000000003</v>
      </c>
      <c r="R47" s="509" t="s">
        <v>90</v>
      </c>
      <c r="S47" s="390" t="s">
        <v>95</v>
      </c>
    </row>
    <row r="48" spans="1:19" x14ac:dyDescent="0.2">
      <c r="A48" s="186"/>
      <c r="B48" s="6"/>
      <c r="C48" s="7" t="s">
        <v>59</v>
      </c>
      <c r="D48" s="8"/>
      <c r="E48" s="365"/>
      <c r="F48" s="10"/>
      <c r="G48" s="229"/>
      <c r="H48" s="197"/>
      <c r="I48" s="10"/>
      <c r="J48" s="375"/>
      <c r="K48" s="376"/>
      <c r="L48" s="377"/>
      <c r="M48" s="376"/>
      <c r="N48" s="377"/>
      <c r="O48" s="378"/>
      <c r="P48" s="379"/>
      <c r="Q48" s="214"/>
      <c r="R48" s="509" t="s">
        <v>91</v>
      </c>
      <c r="S48" s="390" t="s">
        <v>122</v>
      </c>
    </row>
    <row r="49" spans="1:19" x14ac:dyDescent="0.2">
      <c r="A49" s="186"/>
      <c r="B49" s="6"/>
      <c r="C49" s="7" t="s">
        <v>49</v>
      </c>
      <c r="D49" s="8"/>
      <c r="E49" s="9"/>
      <c r="F49" s="10"/>
      <c r="G49" s="229"/>
      <c r="H49" s="197"/>
      <c r="I49" s="10"/>
      <c r="J49" s="375"/>
      <c r="K49" s="376"/>
      <c r="L49" s="377"/>
      <c r="M49" s="376"/>
      <c r="N49" s="377"/>
      <c r="O49" s="378"/>
      <c r="P49" s="379"/>
      <c r="Q49" s="214"/>
      <c r="S49" s="390" t="s">
        <v>109</v>
      </c>
    </row>
    <row r="50" spans="1:19" x14ac:dyDescent="0.2">
      <c r="A50" s="186"/>
      <c r="B50" s="16"/>
      <c r="C50" s="7" t="s">
        <v>50</v>
      </c>
      <c r="D50" s="364">
        <v>1</v>
      </c>
      <c r="E50" s="365">
        <v>1600</v>
      </c>
      <c r="F50" s="366">
        <f t="shared" si="8"/>
        <v>1600</v>
      </c>
      <c r="G50" s="229">
        <v>1</v>
      </c>
      <c r="H50" s="197">
        <v>12</v>
      </c>
      <c r="I50" s="10">
        <v>52</v>
      </c>
      <c r="J50" s="375">
        <v>0.2</v>
      </c>
      <c r="K50" s="376">
        <v>0</v>
      </c>
      <c r="L50" s="377">
        <v>0</v>
      </c>
      <c r="M50" s="376">
        <v>0.2</v>
      </c>
      <c r="N50" s="377">
        <v>0</v>
      </c>
      <c r="O50" s="378">
        <v>0</v>
      </c>
      <c r="P50" s="379">
        <v>0.2</v>
      </c>
      <c r="Q50" s="214">
        <f t="shared" si="7"/>
        <v>49.920000000000009</v>
      </c>
      <c r="S50" s="390" t="s">
        <v>98</v>
      </c>
    </row>
    <row r="51" spans="1:19" x14ac:dyDescent="0.2">
      <c r="A51" s="186"/>
      <c r="B51" s="16"/>
      <c r="C51" s="7" t="s">
        <v>51</v>
      </c>
      <c r="D51" s="8">
        <v>1</v>
      </c>
      <c r="E51" s="9">
        <v>2100</v>
      </c>
      <c r="F51" s="10">
        <f t="shared" si="8"/>
        <v>2100</v>
      </c>
      <c r="G51" s="229">
        <v>0.5</v>
      </c>
      <c r="H51" s="197">
        <v>12</v>
      </c>
      <c r="I51" s="10">
        <v>52</v>
      </c>
      <c r="J51" s="373"/>
      <c r="K51" s="407"/>
      <c r="L51" s="408"/>
      <c r="M51" s="407"/>
      <c r="N51" s="408"/>
      <c r="O51" s="409">
        <v>1</v>
      </c>
      <c r="P51" s="410"/>
      <c r="Q51" s="214">
        <f t="shared" si="7"/>
        <v>54.6</v>
      </c>
      <c r="S51" s="391" t="s">
        <v>100</v>
      </c>
    </row>
    <row r="52" spans="1:19" x14ac:dyDescent="0.2">
      <c r="A52" s="186"/>
      <c r="B52" s="6"/>
      <c r="C52" s="7" t="s">
        <v>52</v>
      </c>
      <c r="D52" s="8">
        <v>1</v>
      </c>
      <c r="E52" s="9">
        <v>1600</v>
      </c>
      <c r="F52" s="10">
        <f t="shared" si="8"/>
        <v>1600</v>
      </c>
      <c r="G52" s="229">
        <v>1</v>
      </c>
      <c r="H52" s="197">
        <v>12</v>
      </c>
      <c r="I52" s="10">
        <v>52</v>
      </c>
      <c r="J52" s="373">
        <v>0</v>
      </c>
      <c r="K52" s="256">
        <v>0</v>
      </c>
      <c r="L52" s="35">
        <v>0</v>
      </c>
      <c r="M52" s="256">
        <v>0</v>
      </c>
      <c r="N52" s="35">
        <v>0</v>
      </c>
      <c r="O52" s="264">
        <v>0.5</v>
      </c>
      <c r="P52" s="265">
        <v>0</v>
      </c>
      <c r="Q52" s="214">
        <f t="shared" si="7"/>
        <v>41.6</v>
      </c>
      <c r="S52" s="391" t="s">
        <v>110</v>
      </c>
    </row>
    <row r="53" spans="1:19" x14ac:dyDescent="0.2">
      <c r="A53" s="186"/>
      <c r="B53" s="6"/>
      <c r="C53" s="7" t="s">
        <v>53</v>
      </c>
      <c r="D53" s="8">
        <v>1</v>
      </c>
      <c r="E53" s="534">
        <v>500</v>
      </c>
      <c r="F53" s="10">
        <f t="shared" si="8"/>
        <v>500</v>
      </c>
      <c r="G53" s="229">
        <v>0.1</v>
      </c>
      <c r="H53" s="197">
        <v>12</v>
      </c>
      <c r="I53" s="10">
        <v>52</v>
      </c>
      <c r="J53" s="227">
        <v>4</v>
      </c>
      <c r="K53" s="256">
        <v>4</v>
      </c>
      <c r="L53" s="35">
        <v>4</v>
      </c>
      <c r="M53" s="256">
        <v>4</v>
      </c>
      <c r="N53" s="35">
        <v>4</v>
      </c>
      <c r="O53" s="264">
        <v>4</v>
      </c>
      <c r="P53" s="265">
        <v>4</v>
      </c>
      <c r="Q53" s="496">
        <f t="shared" si="7"/>
        <v>72.8</v>
      </c>
      <c r="S53" s="390" t="s">
        <v>111</v>
      </c>
    </row>
    <row r="54" spans="1:19" x14ac:dyDescent="0.2">
      <c r="A54" s="186"/>
      <c r="B54" s="6"/>
      <c r="C54" s="7" t="s">
        <v>54</v>
      </c>
      <c r="D54" s="8">
        <v>2</v>
      </c>
      <c r="E54" s="534">
        <v>400</v>
      </c>
      <c r="F54" s="10">
        <f t="shared" si="8"/>
        <v>800</v>
      </c>
      <c r="G54" s="229">
        <v>0.1</v>
      </c>
      <c r="H54" s="197">
        <v>12</v>
      </c>
      <c r="I54" s="10">
        <v>52</v>
      </c>
      <c r="J54" s="227">
        <v>2</v>
      </c>
      <c r="K54" s="256">
        <v>2</v>
      </c>
      <c r="L54" s="35">
        <v>2</v>
      </c>
      <c r="M54" s="256">
        <v>2</v>
      </c>
      <c r="N54" s="35">
        <v>2</v>
      </c>
      <c r="O54" s="264">
        <v>5</v>
      </c>
      <c r="P54" s="265">
        <v>5</v>
      </c>
      <c r="Q54" s="496">
        <f t="shared" si="7"/>
        <v>83.200000000000017</v>
      </c>
      <c r="S54" s="390" t="s">
        <v>102</v>
      </c>
    </row>
    <row r="55" spans="1:19" x14ac:dyDescent="0.2">
      <c r="A55" s="186"/>
      <c r="B55" s="6"/>
      <c r="C55" s="7" t="s">
        <v>55</v>
      </c>
      <c r="D55" s="8">
        <v>1</v>
      </c>
      <c r="E55" s="365">
        <v>150</v>
      </c>
      <c r="F55" s="10">
        <f t="shared" si="8"/>
        <v>150</v>
      </c>
      <c r="G55" s="229">
        <v>0.3</v>
      </c>
      <c r="H55" s="197">
        <v>12</v>
      </c>
      <c r="I55" s="10">
        <v>52</v>
      </c>
      <c r="J55" s="227"/>
      <c r="K55" s="256"/>
      <c r="L55" s="35"/>
      <c r="M55" s="256"/>
      <c r="N55" s="35"/>
      <c r="O55" s="264">
        <v>0.5</v>
      </c>
      <c r="P55" s="265"/>
      <c r="Q55" s="214">
        <f t="shared" si="7"/>
        <v>1.17</v>
      </c>
      <c r="S55" s="391" t="s">
        <v>112</v>
      </c>
    </row>
    <row r="56" spans="1:19" x14ac:dyDescent="0.2">
      <c r="A56" s="186"/>
      <c r="B56" s="6"/>
      <c r="C56" s="7" t="s">
        <v>56</v>
      </c>
      <c r="D56" s="8"/>
      <c r="E56" s="9"/>
      <c r="F56" s="10"/>
      <c r="G56" s="229"/>
      <c r="H56" s="197"/>
      <c r="I56" s="10"/>
      <c r="J56" s="227"/>
      <c r="K56" s="256"/>
      <c r="L56" s="35"/>
      <c r="M56" s="256"/>
      <c r="N56" s="35"/>
      <c r="O56" s="264"/>
      <c r="P56" s="265"/>
      <c r="Q56" s="214"/>
      <c r="S56" s="391" t="s">
        <v>106</v>
      </c>
    </row>
    <row r="57" spans="1:19" x14ac:dyDescent="0.2">
      <c r="A57" s="186"/>
      <c r="B57" s="6"/>
      <c r="C57" s="7" t="s">
        <v>57</v>
      </c>
      <c r="D57" s="20"/>
      <c r="E57" s="21"/>
      <c r="F57" s="22"/>
      <c r="G57" s="229"/>
      <c r="H57" s="197"/>
      <c r="I57" s="10"/>
      <c r="J57" s="227"/>
      <c r="K57" s="256"/>
      <c r="L57" s="35"/>
      <c r="M57" s="256"/>
      <c r="N57" s="35"/>
      <c r="O57" s="264"/>
      <c r="P57" s="265"/>
      <c r="Q57" s="214"/>
      <c r="S57" s="391" t="s">
        <v>113</v>
      </c>
    </row>
    <row r="58" spans="1:19" x14ac:dyDescent="0.2">
      <c r="A58" s="187"/>
      <c r="B58" s="11"/>
      <c r="C58" s="12" t="s">
        <v>58</v>
      </c>
      <c r="D58" s="13"/>
      <c r="E58" s="14"/>
      <c r="F58" s="15"/>
      <c r="G58" s="230"/>
      <c r="H58" s="198"/>
      <c r="I58" s="15"/>
      <c r="J58" s="228"/>
      <c r="K58" s="266"/>
      <c r="L58" s="36"/>
      <c r="M58" s="266"/>
      <c r="N58" s="36"/>
      <c r="O58" s="267"/>
      <c r="P58" s="268"/>
      <c r="Q58" s="215"/>
      <c r="S58" s="390"/>
    </row>
    <row r="59" spans="1:19" x14ac:dyDescent="0.2">
      <c r="A59" s="671" t="s">
        <v>8</v>
      </c>
      <c r="B59" s="672"/>
      <c r="C59" s="672"/>
      <c r="D59" s="672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2"/>
      <c r="P59" s="673"/>
      <c r="Q59" s="221">
        <f>SUM(Q42:Q58)</f>
        <v>1414.5300000000002</v>
      </c>
      <c r="S59" s="391"/>
    </row>
  </sheetData>
  <mergeCells count="17">
    <mergeCell ref="A1:Q1"/>
    <mergeCell ref="D2:F2"/>
    <mergeCell ref="H2:I2"/>
    <mergeCell ref="A3:A4"/>
    <mergeCell ref="B3:B4"/>
    <mergeCell ref="C3:C4"/>
    <mergeCell ref="A39:P39"/>
    <mergeCell ref="A41:P41"/>
    <mergeCell ref="A59:P59"/>
    <mergeCell ref="A10:P10"/>
    <mergeCell ref="A12:P12"/>
    <mergeCell ref="A30:P30"/>
    <mergeCell ref="D31:F31"/>
    <mergeCell ref="H31:I31"/>
    <mergeCell ref="A32:A33"/>
    <mergeCell ref="B32:B33"/>
    <mergeCell ref="C32:C33"/>
  </mergeCells>
  <conditionalFormatting sqref="Q5:Q31 Q34:Q59 Q2">
    <cfRule type="cellIs" dxfId="2" priority="2" stopIfTrue="1" operator="equal">
      <formula>0</formula>
    </cfRule>
  </conditionalFormatting>
  <conditionalFormatting sqref="Q18">
    <cfRule type="cellIs" dxfId="1" priority="1" stopIfTrue="1" operator="equal">
      <formula>0</formula>
    </cfRule>
  </conditionalFormatting>
  <printOptions horizontalCentered="1"/>
  <pageMargins left="0.39370078740157483" right="0.31496062992125984" top="1.21" bottom="0.78740157480314965" header="0.59055118110236227" footer="0.59055118110236227"/>
  <pageSetup paperSize="9" scale="97" orientation="landscape" r:id="rId1"/>
  <headerFooter alignWithMargins="0">
    <oddHeader>&amp;L&amp;"Arial,Grassetto"GALENITALIA&amp;C&amp;"Arial,Grassetto"Consumi Elettrici - ENEL&amp;R&amp;"Arial,Grassetto Corsivo"Anno di riferimento: 2009/10</oddHeader>
    <oddFooter>&amp;L&amp;A&amp;RPag.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opLeftCell="E43" zoomScale="110" zoomScaleNormal="110" workbookViewId="0">
      <selection activeCell="S48" sqref="S48"/>
    </sheetView>
  </sheetViews>
  <sheetFormatPr defaultRowHeight="12.75" x14ac:dyDescent="0.2"/>
  <cols>
    <col min="1" max="1" width="15" style="30" bestFit="1" customWidth="1"/>
    <col min="2" max="2" width="16.42578125" style="29" bestFit="1" customWidth="1"/>
    <col min="3" max="3" width="18.140625" style="29" bestFit="1" customWidth="1"/>
    <col min="4" max="4" width="6.85546875" style="29" bestFit="1" customWidth="1"/>
    <col min="5" max="6" width="5.7109375" style="29" bestFit="1" customWidth="1"/>
    <col min="7" max="10" width="5.7109375" style="29" customWidth="1"/>
    <col min="11" max="16" width="5.140625" style="29" bestFit="1" customWidth="1"/>
    <col min="17" max="17" width="8.7109375" style="30" bestFit="1" customWidth="1"/>
    <col min="18" max="18" width="11.42578125" style="509" bestFit="1" customWidth="1"/>
    <col min="19" max="19" width="29.28515625" customWidth="1"/>
  </cols>
  <sheetData>
    <row r="1" spans="1:19" x14ac:dyDescent="0.2">
      <c r="A1" s="707" t="str">
        <f>Buildings!G1</f>
        <v>ул. Кунцевщина, 35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9"/>
    </row>
    <row r="2" spans="1:19" x14ac:dyDescent="0.2">
      <c r="A2" s="396" t="s">
        <v>12</v>
      </c>
      <c r="B2" s="394" t="s">
        <v>19</v>
      </c>
      <c r="C2" s="480">
        <v>78.05</v>
      </c>
      <c r="D2" s="703" t="s">
        <v>22</v>
      </c>
      <c r="E2" s="704"/>
      <c r="F2" s="704"/>
      <c r="G2" s="397">
        <v>3</v>
      </c>
      <c r="H2" s="705" t="s">
        <v>23</v>
      </c>
      <c r="I2" s="706"/>
      <c r="J2" s="398" t="s">
        <v>24</v>
      </c>
      <c r="K2" s="367"/>
      <c r="L2" s="368"/>
      <c r="M2" s="368"/>
      <c r="N2" s="368"/>
      <c r="O2" s="368"/>
      <c r="P2" s="368"/>
      <c r="Q2" s="369"/>
      <c r="R2" s="509" t="s">
        <v>60</v>
      </c>
      <c r="S2" s="29"/>
    </row>
    <row r="3" spans="1:19" ht="12.75" customHeight="1" x14ac:dyDescent="0.2">
      <c r="A3" s="665" t="s">
        <v>37</v>
      </c>
      <c r="B3" s="667" t="s">
        <v>17</v>
      </c>
      <c r="C3" s="669" t="s">
        <v>18</v>
      </c>
      <c r="D3" s="39" t="s">
        <v>20</v>
      </c>
      <c r="E3" s="40" t="s">
        <v>25</v>
      </c>
      <c r="F3" s="41" t="s">
        <v>29</v>
      </c>
      <c r="G3" s="356" t="s">
        <v>1</v>
      </c>
      <c r="H3" s="357" t="s">
        <v>27</v>
      </c>
      <c r="I3" s="358" t="s">
        <v>28</v>
      </c>
      <c r="J3" s="359" t="s">
        <v>30</v>
      </c>
      <c r="K3" s="360" t="s">
        <v>31</v>
      </c>
      <c r="L3" s="361" t="s">
        <v>32</v>
      </c>
      <c r="M3" s="362" t="s">
        <v>78</v>
      </c>
      <c r="N3" s="361" t="s">
        <v>33</v>
      </c>
      <c r="O3" s="362" t="s">
        <v>34</v>
      </c>
      <c r="P3" s="363" t="s">
        <v>35</v>
      </c>
      <c r="Q3" s="216" t="s">
        <v>29</v>
      </c>
      <c r="R3" s="509" t="s">
        <v>61</v>
      </c>
      <c r="S3" s="29"/>
    </row>
    <row r="4" spans="1:19" x14ac:dyDescent="0.2">
      <c r="A4" s="666"/>
      <c r="B4" s="668"/>
      <c r="C4" s="670"/>
      <c r="D4" s="37" t="s">
        <v>21</v>
      </c>
      <c r="E4" s="23" t="s">
        <v>26</v>
      </c>
      <c r="F4" s="38" t="s">
        <v>26</v>
      </c>
      <c r="G4" s="232" t="s">
        <v>5</v>
      </c>
      <c r="H4" s="195" t="s">
        <v>38</v>
      </c>
      <c r="I4" s="233" t="s">
        <v>38</v>
      </c>
      <c r="J4" s="222" t="s">
        <v>39</v>
      </c>
      <c r="K4" s="285" t="s">
        <v>39</v>
      </c>
      <c r="L4" s="286" t="s">
        <v>39</v>
      </c>
      <c r="M4" s="285" t="s">
        <v>39</v>
      </c>
      <c r="N4" s="286" t="s">
        <v>39</v>
      </c>
      <c r="O4" s="285" t="s">
        <v>39</v>
      </c>
      <c r="P4" s="287" t="s">
        <v>39</v>
      </c>
      <c r="Q4" s="217" t="s">
        <v>36</v>
      </c>
    </row>
    <row r="5" spans="1:19" x14ac:dyDescent="0.2">
      <c r="A5" s="208" t="s">
        <v>10</v>
      </c>
      <c r="B5" s="1" t="s">
        <v>76</v>
      </c>
      <c r="C5" s="2" t="s">
        <v>77</v>
      </c>
      <c r="D5" s="3">
        <v>1</v>
      </c>
      <c r="E5" s="4">
        <v>40</v>
      </c>
      <c r="F5" s="5">
        <f>D5*E5</f>
        <v>40</v>
      </c>
      <c r="G5" s="241">
        <v>0.8</v>
      </c>
      <c r="H5" s="234">
        <v>12</v>
      </c>
      <c r="I5" s="235">
        <v>52</v>
      </c>
      <c r="J5" s="402">
        <v>1</v>
      </c>
      <c r="K5" s="403">
        <v>1</v>
      </c>
      <c r="L5" s="404">
        <v>1</v>
      </c>
      <c r="M5" s="403">
        <v>1</v>
      </c>
      <c r="N5" s="404">
        <v>1</v>
      </c>
      <c r="O5" s="405">
        <v>2</v>
      </c>
      <c r="P5" s="406">
        <v>2</v>
      </c>
      <c r="Q5" s="210">
        <f t="shared" ref="Q5:Q8" si="0">(F5/1000)*G5*I5*SUM(J5:P5)</f>
        <v>14.976000000000001</v>
      </c>
    </row>
    <row r="6" spans="1:19" x14ac:dyDescent="0.2">
      <c r="A6" s="186"/>
      <c r="B6" s="6" t="s">
        <v>79</v>
      </c>
      <c r="C6" s="7" t="s">
        <v>77</v>
      </c>
      <c r="D6" s="8">
        <v>3</v>
      </c>
      <c r="E6" s="9">
        <v>40</v>
      </c>
      <c r="F6" s="10">
        <f t="shared" ref="F6:F8" si="1">D6*E6</f>
        <v>120</v>
      </c>
      <c r="G6" s="229">
        <v>0.3</v>
      </c>
      <c r="H6" s="197">
        <v>12</v>
      </c>
      <c r="I6" s="10">
        <v>52</v>
      </c>
      <c r="J6" s="373">
        <v>3.5</v>
      </c>
      <c r="K6" s="407">
        <v>3.5</v>
      </c>
      <c r="L6" s="408">
        <v>3.5</v>
      </c>
      <c r="M6" s="407">
        <v>3.5</v>
      </c>
      <c r="N6" s="408">
        <v>3.5</v>
      </c>
      <c r="O6" s="409">
        <v>3.5</v>
      </c>
      <c r="P6" s="410">
        <v>3.5</v>
      </c>
      <c r="Q6" s="214">
        <f t="shared" si="0"/>
        <v>45.863999999999997</v>
      </c>
      <c r="S6" s="390"/>
    </row>
    <row r="7" spans="1:19" x14ac:dyDescent="0.2">
      <c r="A7" s="186"/>
      <c r="B7" s="6" t="s">
        <v>80</v>
      </c>
      <c r="C7" s="7" t="s">
        <v>77</v>
      </c>
      <c r="D7" s="8">
        <v>6</v>
      </c>
      <c r="E7" s="9">
        <v>60</v>
      </c>
      <c r="F7" s="10">
        <f t="shared" si="1"/>
        <v>360</v>
      </c>
      <c r="G7" s="229">
        <v>0.1</v>
      </c>
      <c r="H7" s="197">
        <v>12</v>
      </c>
      <c r="I7" s="10">
        <v>52</v>
      </c>
      <c r="J7" s="373">
        <v>4.5</v>
      </c>
      <c r="K7" s="407">
        <v>4.5</v>
      </c>
      <c r="L7" s="408">
        <v>4.5</v>
      </c>
      <c r="M7" s="407">
        <v>4.5</v>
      </c>
      <c r="N7" s="408">
        <v>4.5</v>
      </c>
      <c r="O7" s="409">
        <v>4.5</v>
      </c>
      <c r="P7" s="410">
        <v>4.5</v>
      </c>
      <c r="Q7" s="214">
        <f t="shared" si="0"/>
        <v>58.967999999999996</v>
      </c>
      <c r="S7" s="390"/>
    </row>
    <row r="8" spans="1:19" ht="12.75" customHeight="1" x14ac:dyDescent="0.2">
      <c r="A8" s="187"/>
      <c r="B8" s="42" t="s">
        <v>81</v>
      </c>
      <c r="C8" s="12" t="s">
        <v>77</v>
      </c>
      <c r="D8" s="466">
        <v>7</v>
      </c>
      <c r="E8" s="467">
        <v>90</v>
      </c>
      <c r="F8" s="468">
        <f t="shared" si="1"/>
        <v>630</v>
      </c>
      <c r="G8" s="230">
        <v>0.1</v>
      </c>
      <c r="H8" s="469">
        <v>12</v>
      </c>
      <c r="I8" s="468">
        <v>52</v>
      </c>
      <c r="J8" s="470">
        <v>4.5</v>
      </c>
      <c r="K8" s="481">
        <v>4.5</v>
      </c>
      <c r="L8" s="482">
        <v>4.5</v>
      </c>
      <c r="M8" s="481">
        <v>4.5</v>
      </c>
      <c r="N8" s="482">
        <v>4.5</v>
      </c>
      <c r="O8" s="483">
        <v>4.5</v>
      </c>
      <c r="P8" s="484">
        <v>4.5</v>
      </c>
      <c r="Q8" s="215">
        <f t="shared" si="0"/>
        <v>103.19399999999999</v>
      </c>
      <c r="S8" s="390"/>
    </row>
    <row r="9" spans="1:19" x14ac:dyDescent="0.2">
      <c r="A9" s="701" t="s">
        <v>8</v>
      </c>
      <c r="B9" s="677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702"/>
      <c r="Q9" s="393">
        <f>SUM(Q5:Q8)</f>
        <v>223.00199999999998</v>
      </c>
    </row>
    <row r="10" spans="1:19" x14ac:dyDescent="0.2">
      <c r="A10" s="245" t="s">
        <v>11</v>
      </c>
      <c r="B10" s="1" t="s">
        <v>40</v>
      </c>
      <c r="C10" s="2" t="s">
        <v>42</v>
      </c>
      <c r="D10" s="3"/>
      <c r="E10" s="4"/>
      <c r="F10" s="5"/>
      <c r="G10" s="231"/>
      <c r="H10" s="234"/>
      <c r="I10" s="235"/>
      <c r="J10" s="223"/>
      <c r="K10" s="257"/>
      <c r="L10" s="31"/>
      <c r="M10" s="257"/>
      <c r="N10" s="31"/>
      <c r="O10" s="258"/>
      <c r="P10" s="259"/>
      <c r="Q10" s="210"/>
    </row>
    <row r="11" spans="1:19" x14ac:dyDescent="0.2">
      <c r="A11" s="671" t="s">
        <v>8</v>
      </c>
      <c r="B11" s="672"/>
      <c r="C11" s="672"/>
      <c r="D11" s="672"/>
      <c r="E11" s="672"/>
      <c r="F11" s="672"/>
      <c r="G11" s="672"/>
      <c r="H11" s="672"/>
      <c r="I11" s="672"/>
      <c r="J11" s="672"/>
      <c r="K11" s="672"/>
      <c r="L11" s="672"/>
      <c r="M11" s="672"/>
      <c r="N11" s="672"/>
      <c r="O11" s="672"/>
      <c r="P11" s="673"/>
      <c r="Q11" s="221">
        <f>SUM(Q10:Q10)</f>
        <v>0</v>
      </c>
    </row>
    <row r="12" spans="1:19" ht="25.5" x14ac:dyDescent="0.2">
      <c r="A12" s="370" t="s">
        <v>9</v>
      </c>
      <c r="B12" s="1" t="s">
        <v>83</v>
      </c>
      <c r="C12" s="380" t="s">
        <v>43</v>
      </c>
      <c r="D12" s="381">
        <v>1</v>
      </c>
      <c r="E12" s="382">
        <v>1300</v>
      </c>
      <c r="F12" s="383">
        <f>D12*E12</f>
        <v>1300</v>
      </c>
      <c r="G12" s="241">
        <v>0.4</v>
      </c>
      <c r="H12" s="384">
        <v>12</v>
      </c>
      <c r="I12" s="383">
        <v>52</v>
      </c>
      <c r="J12" s="471">
        <v>0</v>
      </c>
      <c r="K12" s="472">
        <v>0</v>
      </c>
      <c r="L12" s="473">
        <v>0</v>
      </c>
      <c r="M12" s="472">
        <v>0</v>
      </c>
      <c r="N12" s="473">
        <v>0</v>
      </c>
      <c r="O12" s="474">
        <v>2</v>
      </c>
      <c r="P12" s="475">
        <v>0</v>
      </c>
      <c r="Q12" s="213">
        <f t="shared" ref="Q12" si="2">(F12/1000)*G12*I12*SUM(J12:P12)</f>
        <v>54.08</v>
      </c>
      <c r="R12" s="509" t="s">
        <v>62</v>
      </c>
    </row>
    <row r="13" spans="1:19" x14ac:dyDescent="0.2">
      <c r="A13" s="186"/>
      <c r="B13" s="6"/>
      <c r="C13" s="7" t="s">
        <v>44</v>
      </c>
      <c r="D13" s="8"/>
      <c r="E13" s="9"/>
      <c r="F13" s="10"/>
      <c r="G13" s="229"/>
      <c r="H13" s="197"/>
      <c r="I13" s="10"/>
      <c r="J13" s="227"/>
      <c r="K13" s="256"/>
      <c r="L13" s="35"/>
      <c r="M13" s="256"/>
      <c r="N13" s="35"/>
      <c r="O13" s="264"/>
      <c r="P13" s="265"/>
      <c r="Q13" s="214"/>
      <c r="S13" s="390" t="s">
        <v>92</v>
      </c>
    </row>
    <row r="14" spans="1:19" x14ac:dyDescent="0.2">
      <c r="A14" s="186"/>
      <c r="B14" s="6"/>
      <c r="C14" s="7" t="s">
        <v>45</v>
      </c>
      <c r="D14" s="8">
        <v>1</v>
      </c>
      <c r="E14" s="9">
        <v>250</v>
      </c>
      <c r="F14" s="10">
        <f t="shared" ref="F14:F25" si="3">D14*E14</f>
        <v>250</v>
      </c>
      <c r="G14" s="229">
        <v>0.16500000000000001</v>
      </c>
      <c r="H14" s="197">
        <v>12</v>
      </c>
      <c r="I14" s="10">
        <v>52</v>
      </c>
      <c r="J14" s="227">
        <v>24</v>
      </c>
      <c r="K14" s="256">
        <v>24</v>
      </c>
      <c r="L14" s="35">
        <v>24</v>
      </c>
      <c r="M14" s="256">
        <v>24</v>
      </c>
      <c r="N14" s="35">
        <v>24</v>
      </c>
      <c r="O14" s="264">
        <v>24</v>
      </c>
      <c r="P14" s="265">
        <v>24</v>
      </c>
      <c r="Q14" s="214">
        <f t="shared" ref="Q14:Q25" si="4">(F14/1000)*G14*I14*SUM(J14:P14)</f>
        <v>360.36</v>
      </c>
      <c r="R14" s="509" t="s">
        <v>63</v>
      </c>
      <c r="S14" s="390" t="s">
        <v>70</v>
      </c>
    </row>
    <row r="15" spans="1:19" x14ac:dyDescent="0.2">
      <c r="A15" s="186"/>
      <c r="B15" s="6"/>
      <c r="C15" s="7" t="s">
        <v>46</v>
      </c>
      <c r="D15" s="8">
        <v>1</v>
      </c>
      <c r="E15" s="534">
        <v>3700</v>
      </c>
      <c r="F15" s="10">
        <f t="shared" si="3"/>
        <v>3700</v>
      </c>
      <c r="G15" s="229">
        <v>0.1</v>
      </c>
      <c r="H15" s="197">
        <v>12</v>
      </c>
      <c r="I15" s="10">
        <v>52</v>
      </c>
      <c r="J15" s="373">
        <v>1.5</v>
      </c>
      <c r="K15" s="256">
        <v>1.5</v>
      </c>
      <c r="L15" s="35">
        <v>1.5</v>
      </c>
      <c r="M15" s="256">
        <v>1.5</v>
      </c>
      <c r="N15" s="35">
        <v>1.5</v>
      </c>
      <c r="O15" s="264">
        <v>4</v>
      </c>
      <c r="P15" s="265">
        <v>4</v>
      </c>
      <c r="Q15" s="496">
        <f t="shared" si="4"/>
        <v>298.22000000000003</v>
      </c>
      <c r="R15" s="509" t="s">
        <v>89</v>
      </c>
      <c r="S15" s="390" t="s">
        <v>71</v>
      </c>
    </row>
    <row r="16" spans="1:19" x14ac:dyDescent="0.2">
      <c r="A16" s="186"/>
      <c r="B16" s="6"/>
      <c r="C16" s="7" t="s">
        <v>47</v>
      </c>
      <c r="D16" s="8">
        <v>1</v>
      </c>
      <c r="E16" s="534">
        <v>4000</v>
      </c>
      <c r="F16" s="10">
        <f t="shared" si="3"/>
        <v>4000</v>
      </c>
      <c r="G16" s="229">
        <v>0.1</v>
      </c>
      <c r="H16" s="197">
        <v>12</v>
      </c>
      <c r="I16" s="10">
        <v>52</v>
      </c>
      <c r="J16" s="227">
        <v>0</v>
      </c>
      <c r="K16" s="256">
        <v>1</v>
      </c>
      <c r="L16" s="35">
        <v>1</v>
      </c>
      <c r="M16" s="256">
        <v>1</v>
      </c>
      <c r="N16" s="35">
        <v>1</v>
      </c>
      <c r="O16" s="264">
        <v>2</v>
      </c>
      <c r="P16" s="265">
        <v>2</v>
      </c>
      <c r="Q16" s="496">
        <f t="shared" si="4"/>
        <v>166.4</v>
      </c>
      <c r="S16" s="401" t="s">
        <v>94</v>
      </c>
    </row>
    <row r="17" spans="1:19" x14ac:dyDescent="0.2">
      <c r="A17" s="186"/>
      <c r="B17" s="6"/>
      <c r="C17" s="7" t="s">
        <v>48</v>
      </c>
      <c r="D17" s="8">
        <v>1</v>
      </c>
      <c r="E17" s="9">
        <v>1800</v>
      </c>
      <c r="F17" s="10">
        <f t="shared" si="3"/>
        <v>1800</v>
      </c>
      <c r="G17" s="229">
        <v>0.64</v>
      </c>
      <c r="H17" s="197">
        <v>12</v>
      </c>
      <c r="I17" s="10">
        <v>52</v>
      </c>
      <c r="J17" s="373">
        <v>0.3</v>
      </c>
      <c r="K17" s="407">
        <v>0.3</v>
      </c>
      <c r="L17" s="408">
        <v>0.3</v>
      </c>
      <c r="M17" s="407">
        <v>0.1</v>
      </c>
      <c r="N17" s="408">
        <v>0.1</v>
      </c>
      <c r="O17" s="409">
        <v>0.5</v>
      </c>
      <c r="P17" s="410">
        <v>0.5</v>
      </c>
      <c r="Q17" s="214">
        <f t="shared" si="4"/>
        <v>125.7984</v>
      </c>
      <c r="R17" s="509" t="s">
        <v>90</v>
      </c>
      <c r="S17" s="390" t="s">
        <v>95</v>
      </c>
    </row>
    <row r="18" spans="1:19" x14ac:dyDescent="0.2">
      <c r="A18" s="186"/>
      <c r="B18" s="6"/>
      <c r="C18" s="7" t="s">
        <v>59</v>
      </c>
      <c r="D18" s="8">
        <v>1</v>
      </c>
      <c r="E18" s="365">
        <v>1200</v>
      </c>
      <c r="F18" s="10">
        <f t="shared" si="3"/>
        <v>1200</v>
      </c>
      <c r="G18" s="229">
        <v>1</v>
      </c>
      <c r="H18" s="197">
        <v>12</v>
      </c>
      <c r="I18" s="10">
        <v>52</v>
      </c>
      <c r="J18" s="503">
        <f>6/60</f>
        <v>0.1</v>
      </c>
      <c r="K18" s="504">
        <f t="shared" ref="K18:P18" si="5">6/60</f>
        <v>0.1</v>
      </c>
      <c r="L18" s="505">
        <f t="shared" si="5"/>
        <v>0.1</v>
      </c>
      <c r="M18" s="504">
        <f t="shared" si="5"/>
        <v>0.1</v>
      </c>
      <c r="N18" s="505">
        <f t="shared" si="5"/>
        <v>0.1</v>
      </c>
      <c r="O18" s="506">
        <f t="shared" si="5"/>
        <v>0.1</v>
      </c>
      <c r="P18" s="507">
        <f t="shared" si="5"/>
        <v>0.1</v>
      </c>
      <c r="Q18" s="496">
        <f t="shared" si="4"/>
        <v>43.68</v>
      </c>
      <c r="R18" s="509" t="s">
        <v>91</v>
      </c>
      <c r="S18" s="390" t="s">
        <v>122</v>
      </c>
    </row>
    <row r="19" spans="1:19" x14ac:dyDescent="0.2">
      <c r="A19" s="186"/>
      <c r="B19" s="6"/>
      <c r="C19" s="7" t="s">
        <v>49</v>
      </c>
      <c r="D19" s="8"/>
      <c r="E19" s="9"/>
      <c r="F19" s="10"/>
      <c r="G19" s="229"/>
      <c r="H19" s="197"/>
      <c r="I19" s="10"/>
      <c r="J19" s="227"/>
      <c r="K19" s="256"/>
      <c r="L19" s="35"/>
      <c r="M19" s="256"/>
      <c r="N19" s="35"/>
      <c r="O19" s="264"/>
      <c r="P19" s="265"/>
      <c r="Q19" s="214"/>
      <c r="S19" s="390" t="s">
        <v>97</v>
      </c>
    </row>
    <row r="20" spans="1:19" x14ac:dyDescent="0.2">
      <c r="A20" s="186"/>
      <c r="B20" s="16"/>
      <c r="C20" s="7" t="s">
        <v>50</v>
      </c>
      <c r="D20" s="364">
        <v>1</v>
      </c>
      <c r="E20" s="365">
        <v>1600</v>
      </c>
      <c r="F20" s="366">
        <f t="shared" si="3"/>
        <v>1600</v>
      </c>
      <c r="G20" s="229">
        <v>1</v>
      </c>
      <c r="H20" s="197">
        <v>12</v>
      </c>
      <c r="I20" s="10">
        <v>52</v>
      </c>
      <c r="J20" s="375">
        <v>0.2</v>
      </c>
      <c r="K20" s="417">
        <v>0</v>
      </c>
      <c r="L20" s="418">
        <v>0.2</v>
      </c>
      <c r="M20" s="417">
        <v>0</v>
      </c>
      <c r="N20" s="418">
        <v>0.2</v>
      </c>
      <c r="O20" s="419">
        <v>0</v>
      </c>
      <c r="P20" s="420">
        <v>0.2</v>
      </c>
      <c r="Q20" s="214">
        <f t="shared" si="4"/>
        <v>66.56</v>
      </c>
      <c r="S20" s="390" t="s">
        <v>98</v>
      </c>
    </row>
    <row r="21" spans="1:19" x14ac:dyDescent="0.2">
      <c r="A21" s="186"/>
      <c r="B21" s="16"/>
      <c r="C21" s="7" t="s">
        <v>51</v>
      </c>
      <c r="D21" s="8">
        <v>1</v>
      </c>
      <c r="E21" s="534">
        <v>2000</v>
      </c>
      <c r="F21" s="10">
        <f t="shared" si="3"/>
        <v>2000</v>
      </c>
      <c r="G21" s="229">
        <v>0.5</v>
      </c>
      <c r="H21" s="197">
        <v>12</v>
      </c>
      <c r="I21" s="10">
        <v>52</v>
      </c>
      <c r="J21" s="373">
        <v>0</v>
      </c>
      <c r="K21" s="407">
        <v>0.2</v>
      </c>
      <c r="L21" s="408">
        <v>0</v>
      </c>
      <c r="M21" s="407">
        <v>0.2</v>
      </c>
      <c r="N21" s="408">
        <v>0.5</v>
      </c>
      <c r="O21" s="409">
        <v>2</v>
      </c>
      <c r="P21" s="410">
        <v>0</v>
      </c>
      <c r="Q21" s="214">
        <f t="shared" si="4"/>
        <v>150.79999999999998</v>
      </c>
      <c r="S21" s="391" t="s">
        <v>100</v>
      </c>
    </row>
    <row r="22" spans="1:19" x14ac:dyDescent="0.2">
      <c r="A22" s="186"/>
      <c r="B22" s="6"/>
      <c r="C22" s="7" t="s">
        <v>52</v>
      </c>
      <c r="D22" s="8">
        <v>1</v>
      </c>
      <c r="E22" s="9">
        <v>1300</v>
      </c>
      <c r="F22" s="10">
        <f t="shared" si="3"/>
        <v>1300</v>
      </c>
      <c r="G22" s="229">
        <v>1</v>
      </c>
      <c r="H22" s="197">
        <v>12</v>
      </c>
      <c r="I22" s="10">
        <v>52</v>
      </c>
      <c r="J22" s="227">
        <v>0</v>
      </c>
      <c r="K22" s="256">
        <v>0</v>
      </c>
      <c r="L22" s="35">
        <v>0.5</v>
      </c>
      <c r="M22" s="256">
        <v>0</v>
      </c>
      <c r="N22" s="35">
        <v>0</v>
      </c>
      <c r="O22" s="264">
        <v>0.5</v>
      </c>
      <c r="P22" s="265">
        <v>0</v>
      </c>
      <c r="Q22" s="214">
        <f t="shared" si="4"/>
        <v>67.600000000000009</v>
      </c>
      <c r="R22" s="509" t="s">
        <v>68</v>
      </c>
      <c r="S22" s="391" t="s">
        <v>101</v>
      </c>
    </row>
    <row r="23" spans="1:19" x14ac:dyDescent="0.2">
      <c r="A23" s="186"/>
      <c r="B23" s="6"/>
      <c r="C23" s="7" t="s">
        <v>53</v>
      </c>
      <c r="D23" s="8">
        <v>1</v>
      </c>
      <c r="E23" s="534">
        <v>500</v>
      </c>
      <c r="F23" s="10">
        <f t="shared" si="3"/>
        <v>500</v>
      </c>
      <c r="G23" s="229">
        <v>0.1</v>
      </c>
      <c r="H23" s="197">
        <v>12</v>
      </c>
      <c r="I23" s="10">
        <v>52</v>
      </c>
      <c r="J23" s="373">
        <v>5</v>
      </c>
      <c r="K23" s="407">
        <v>5</v>
      </c>
      <c r="L23" s="408">
        <v>5</v>
      </c>
      <c r="M23" s="407">
        <v>5</v>
      </c>
      <c r="N23" s="408">
        <v>5</v>
      </c>
      <c r="O23" s="409">
        <v>5</v>
      </c>
      <c r="P23" s="410">
        <v>2</v>
      </c>
      <c r="Q23" s="496">
        <f t="shared" si="4"/>
        <v>83.2</v>
      </c>
      <c r="R23" s="509" t="s">
        <v>67</v>
      </c>
      <c r="S23" s="390" t="s">
        <v>102</v>
      </c>
    </row>
    <row r="24" spans="1:19" x14ac:dyDescent="0.2">
      <c r="A24" s="186"/>
      <c r="B24" s="6"/>
      <c r="C24" s="7" t="s">
        <v>54</v>
      </c>
      <c r="D24" s="8">
        <v>2</v>
      </c>
      <c r="E24" s="534">
        <v>500</v>
      </c>
      <c r="F24" s="10">
        <f t="shared" si="3"/>
        <v>1000</v>
      </c>
      <c r="G24" s="229">
        <v>0.05</v>
      </c>
      <c r="H24" s="197">
        <v>12</v>
      </c>
      <c r="I24" s="10">
        <v>52</v>
      </c>
      <c r="J24" s="227">
        <v>4</v>
      </c>
      <c r="K24" s="256">
        <v>4</v>
      </c>
      <c r="L24" s="35">
        <v>4</v>
      </c>
      <c r="M24" s="256">
        <v>4</v>
      </c>
      <c r="N24" s="35">
        <v>4</v>
      </c>
      <c r="O24" s="264">
        <v>8</v>
      </c>
      <c r="P24" s="265">
        <v>8</v>
      </c>
      <c r="Q24" s="496">
        <f t="shared" si="4"/>
        <v>93.600000000000009</v>
      </c>
      <c r="S24" s="391" t="s">
        <v>103</v>
      </c>
    </row>
    <row r="25" spans="1:19" x14ac:dyDescent="0.2">
      <c r="A25" s="186"/>
      <c r="B25" s="6"/>
      <c r="C25" s="7" t="s">
        <v>55</v>
      </c>
      <c r="D25" s="8">
        <v>1</v>
      </c>
      <c r="E25" s="534">
        <v>500</v>
      </c>
      <c r="F25" s="10">
        <f t="shared" si="3"/>
        <v>500</v>
      </c>
      <c r="G25" s="229">
        <v>0.3</v>
      </c>
      <c r="H25" s="197">
        <v>12</v>
      </c>
      <c r="I25" s="10">
        <v>52</v>
      </c>
      <c r="J25" s="227">
        <v>0</v>
      </c>
      <c r="K25" s="256">
        <v>0</v>
      </c>
      <c r="L25" s="35">
        <v>0</v>
      </c>
      <c r="M25" s="256">
        <v>0</v>
      </c>
      <c r="N25" s="35">
        <v>0</v>
      </c>
      <c r="O25" s="264">
        <v>2</v>
      </c>
      <c r="P25" s="265">
        <v>2</v>
      </c>
      <c r="Q25" s="496">
        <f t="shared" si="4"/>
        <v>31.2</v>
      </c>
      <c r="S25" s="391" t="s">
        <v>104</v>
      </c>
    </row>
    <row r="26" spans="1:19" x14ac:dyDescent="0.2">
      <c r="A26" s="186"/>
      <c r="B26" s="6"/>
      <c r="C26" s="7" t="s">
        <v>56</v>
      </c>
      <c r="D26" s="8"/>
      <c r="E26" s="9"/>
      <c r="F26" s="10"/>
      <c r="G26" s="229"/>
      <c r="H26" s="197"/>
      <c r="I26" s="10"/>
      <c r="J26" s="227"/>
      <c r="K26" s="256"/>
      <c r="L26" s="35"/>
      <c r="M26" s="256"/>
      <c r="N26" s="35"/>
      <c r="O26" s="264"/>
      <c r="P26" s="265"/>
      <c r="Q26" s="214"/>
      <c r="S26" s="391" t="s">
        <v>105</v>
      </c>
    </row>
    <row r="27" spans="1:19" x14ac:dyDescent="0.2">
      <c r="A27" s="186"/>
      <c r="B27" s="6"/>
      <c r="C27" s="7" t="s">
        <v>57</v>
      </c>
      <c r="D27" s="20"/>
      <c r="E27" s="21"/>
      <c r="F27" s="22"/>
      <c r="G27" s="229"/>
      <c r="H27" s="197"/>
      <c r="I27" s="10"/>
      <c r="J27" s="227"/>
      <c r="K27" s="256"/>
      <c r="L27" s="35"/>
      <c r="M27" s="256"/>
      <c r="N27" s="35"/>
      <c r="O27" s="264"/>
      <c r="P27" s="265"/>
      <c r="Q27" s="214"/>
      <c r="S27" s="29"/>
    </row>
    <row r="28" spans="1:19" x14ac:dyDescent="0.2">
      <c r="A28" s="187"/>
      <c r="B28" s="11"/>
      <c r="C28" s="12" t="s">
        <v>58</v>
      </c>
      <c r="D28" s="13"/>
      <c r="E28" s="14"/>
      <c r="F28" s="15"/>
      <c r="G28" s="230"/>
      <c r="H28" s="198"/>
      <c r="I28" s="15"/>
      <c r="J28" s="228"/>
      <c r="K28" s="266"/>
      <c r="L28" s="36"/>
      <c r="M28" s="266"/>
      <c r="N28" s="36"/>
      <c r="O28" s="267"/>
      <c r="P28" s="268"/>
      <c r="Q28" s="215"/>
      <c r="S28" s="29"/>
    </row>
    <row r="29" spans="1:19" x14ac:dyDescent="0.2">
      <c r="A29" s="671" t="s">
        <v>8</v>
      </c>
      <c r="B29" s="672"/>
      <c r="C29" s="672"/>
      <c r="D29" s="672"/>
      <c r="E29" s="672"/>
      <c r="F29" s="672"/>
      <c r="G29" s="672"/>
      <c r="H29" s="672"/>
      <c r="I29" s="672"/>
      <c r="J29" s="672"/>
      <c r="K29" s="672"/>
      <c r="L29" s="672"/>
      <c r="M29" s="672"/>
      <c r="N29" s="672"/>
      <c r="O29" s="672"/>
      <c r="P29" s="673"/>
      <c r="Q29" s="221">
        <f>SUM(Q12:Q28)</f>
        <v>1541.4983999999999</v>
      </c>
    </row>
    <row r="30" spans="1:19" x14ac:dyDescent="0.2">
      <c r="A30" s="396" t="s">
        <v>84</v>
      </c>
      <c r="B30" s="394" t="s">
        <v>85</v>
      </c>
      <c r="C30" s="485">
        <v>68.2</v>
      </c>
      <c r="D30" s="703" t="s">
        <v>22</v>
      </c>
      <c r="E30" s="704"/>
      <c r="F30" s="704"/>
      <c r="G30" s="397">
        <v>2</v>
      </c>
      <c r="H30" s="705" t="s">
        <v>23</v>
      </c>
      <c r="I30" s="706"/>
      <c r="J30" s="398" t="s">
        <v>24</v>
      </c>
      <c r="K30" s="367"/>
      <c r="L30" s="368"/>
      <c r="M30" s="368"/>
      <c r="N30" s="368"/>
      <c r="O30" s="368"/>
      <c r="P30" s="368"/>
      <c r="Q30" s="369"/>
    </row>
    <row r="31" spans="1:19" ht="12.75" customHeight="1" x14ac:dyDescent="0.2">
      <c r="A31" s="665" t="s">
        <v>37</v>
      </c>
      <c r="B31" s="667" t="s">
        <v>17</v>
      </c>
      <c r="C31" s="669" t="s">
        <v>18</v>
      </c>
      <c r="D31" s="39" t="s">
        <v>20</v>
      </c>
      <c r="E31" s="40" t="s">
        <v>25</v>
      </c>
      <c r="F31" s="41" t="s">
        <v>29</v>
      </c>
      <c r="G31" s="356" t="s">
        <v>1</v>
      </c>
      <c r="H31" s="357" t="s">
        <v>27</v>
      </c>
      <c r="I31" s="358" t="s">
        <v>28</v>
      </c>
      <c r="J31" s="359" t="s">
        <v>30</v>
      </c>
      <c r="K31" s="360" t="s">
        <v>31</v>
      </c>
      <c r="L31" s="361" t="s">
        <v>32</v>
      </c>
      <c r="M31" s="362" t="s">
        <v>78</v>
      </c>
      <c r="N31" s="361" t="s">
        <v>33</v>
      </c>
      <c r="O31" s="362" t="s">
        <v>34</v>
      </c>
      <c r="P31" s="363" t="s">
        <v>35</v>
      </c>
      <c r="Q31" s="216" t="s">
        <v>29</v>
      </c>
    </row>
    <row r="32" spans="1:19" x14ac:dyDescent="0.2">
      <c r="A32" s="666"/>
      <c r="B32" s="668"/>
      <c r="C32" s="670"/>
      <c r="D32" s="37" t="s">
        <v>21</v>
      </c>
      <c r="E32" s="23" t="s">
        <v>26</v>
      </c>
      <c r="F32" s="38" t="s">
        <v>26</v>
      </c>
      <c r="G32" s="232" t="s">
        <v>5</v>
      </c>
      <c r="H32" s="195" t="s">
        <v>38</v>
      </c>
      <c r="I32" s="233" t="s">
        <v>38</v>
      </c>
      <c r="J32" s="222" t="s">
        <v>39</v>
      </c>
      <c r="K32" s="285" t="s">
        <v>39</v>
      </c>
      <c r="L32" s="286" t="s">
        <v>39</v>
      </c>
      <c r="M32" s="285" t="s">
        <v>39</v>
      </c>
      <c r="N32" s="286" t="s">
        <v>39</v>
      </c>
      <c r="O32" s="285" t="s">
        <v>39</v>
      </c>
      <c r="P32" s="287" t="s">
        <v>39</v>
      </c>
      <c r="Q32" s="217" t="s">
        <v>36</v>
      </c>
    </row>
    <row r="33" spans="1:19" x14ac:dyDescent="0.2">
      <c r="A33" s="208" t="s">
        <v>10</v>
      </c>
      <c r="B33" s="1" t="s">
        <v>74</v>
      </c>
      <c r="C33" s="2" t="s">
        <v>77</v>
      </c>
      <c r="D33" s="3">
        <v>2</v>
      </c>
      <c r="E33" s="4">
        <v>40</v>
      </c>
      <c r="F33" s="5">
        <f>D33*E33</f>
        <v>80</v>
      </c>
      <c r="G33" s="241">
        <v>0.3</v>
      </c>
      <c r="H33" s="234">
        <v>12</v>
      </c>
      <c r="I33" s="235">
        <v>52</v>
      </c>
      <c r="J33" s="223">
        <v>6</v>
      </c>
      <c r="K33" s="257">
        <v>6</v>
      </c>
      <c r="L33" s="31">
        <v>7</v>
      </c>
      <c r="M33" s="257">
        <v>6</v>
      </c>
      <c r="N33" s="31">
        <v>8</v>
      </c>
      <c r="O33" s="258">
        <v>8</v>
      </c>
      <c r="P33" s="259">
        <v>4</v>
      </c>
      <c r="Q33" s="210">
        <f t="shared" ref="Q33:Q38" si="6">(F33/1000)*G33*I33*SUM(J33:P33)</f>
        <v>56.16</v>
      </c>
    </row>
    <row r="34" spans="1:19" x14ac:dyDescent="0.2">
      <c r="A34" s="186"/>
      <c r="B34" s="6" t="s">
        <v>88</v>
      </c>
      <c r="C34" s="7" t="s">
        <v>77</v>
      </c>
      <c r="D34" s="8">
        <v>3</v>
      </c>
      <c r="E34" s="9">
        <v>60</v>
      </c>
      <c r="F34" s="10">
        <f t="shared" ref="F34:F38" si="7">D34*E34</f>
        <v>180</v>
      </c>
      <c r="G34" s="229">
        <v>0.2</v>
      </c>
      <c r="H34" s="374">
        <v>12</v>
      </c>
      <c r="I34" s="366">
        <v>52</v>
      </c>
      <c r="J34" s="535">
        <v>5</v>
      </c>
      <c r="K34" s="536">
        <v>5</v>
      </c>
      <c r="L34" s="537">
        <v>5</v>
      </c>
      <c r="M34" s="536">
        <v>5</v>
      </c>
      <c r="N34" s="537">
        <v>5</v>
      </c>
      <c r="O34" s="546">
        <v>5</v>
      </c>
      <c r="P34" s="547">
        <v>5</v>
      </c>
      <c r="Q34" s="214">
        <f t="shared" si="6"/>
        <v>65.52</v>
      </c>
      <c r="S34" s="390"/>
    </row>
    <row r="35" spans="1:19" x14ac:dyDescent="0.2">
      <c r="A35" s="186"/>
      <c r="B35" s="6" t="s">
        <v>88</v>
      </c>
      <c r="C35" s="7" t="s">
        <v>77</v>
      </c>
      <c r="D35" s="8">
        <v>3</v>
      </c>
      <c r="E35" s="9">
        <v>40</v>
      </c>
      <c r="F35" s="10">
        <f t="shared" ref="F35" si="8">D35*E35</f>
        <v>120</v>
      </c>
      <c r="G35" s="229">
        <v>0.3</v>
      </c>
      <c r="H35" s="374">
        <v>12</v>
      </c>
      <c r="I35" s="366">
        <v>52</v>
      </c>
      <c r="J35" s="535">
        <v>5</v>
      </c>
      <c r="K35" s="536">
        <v>5</v>
      </c>
      <c r="L35" s="537">
        <v>5</v>
      </c>
      <c r="M35" s="536">
        <v>5</v>
      </c>
      <c r="N35" s="537">
        <v>5</v>
      </c>
      <c r="O35" s="546">
        <v>5</v>
      </c>
      <c r="P35" s="547">
        <v>5</v>
      </c>
      <c r="Q35" s="214">
        <f t="shared" si="6"/>
        <v>65.52</v>
      </c>
      <c r="S35" s="390"/>
    </row>
    <row r="36" spans="1:19" x14ac:dyDescent="0.2">
      <c r="A36" s="186"/>
      <c r="B36" s="16" t="s">
        <v>82</v>
      </c>
      <c r="C36" s="7" t="s">
        <v>77</v>
      </c>
      <c r="D36" s="364">
        <v>3</v>
      </c>
      <c r="E36" s="365">
        <v>40</v>
      </c>
      <c r="F36" s="366">
        <f t="shared" si="7"/>
        <v>120</v>
      </c>
      <c r="G36" s="229">
        <v>0.5</v>
      </c>
      <c r="H36" s="374">
        <v>12</v>
      </c>
      <c r="I36" s="366">
        <v>52</v>
      </c>
      <c r="J36" s="227">
        <v>1</v>
      </c>
      <c r="K36" s="477">
        <v>0.5</v>
      </c>
      <c r="L36" s="377">
        <v>1</v>
      </c>
      <c r="M36" s="256">
        <v>0.5</v>
      </c>
      <c r="N36" s="377">
        <v>0.5</v>
      </c>
      <c r="O36" s="378">
        <v>0.5</v>
      </c>
      <c r="P36" s="379">
        <v>0.5</v>
      </c>
      <c r="Q36" s="214">
        <f t="shared" si="6"/>
        <v>14.040000000000001</v>
      </c>
      <c r="S36" s="390"/>
    </row>
    <row r="37" spans="1:19" x14ac:dyDescent="0.2">
      <c r="A37" s="186"/>
      <c r="B37" s="16" t="s">
        <v>87</v>
      </c>
      <c r="C37" s="7" t="s">
        <v>77</v>
      </c>
      <c r="D37" s="8">
        <v>1</v>
      </c>
      <c r="E37" s="9">
        <v>40</v>
      </c>
      <c r="F37" s="10">
        <f t="shared" si="7"/>
        <v>40</v>
      </c>
      <c r="G37" s="229">
        <v>0.5</v>
      </c>
      <c r="H37" s="197">
        <v>12</v>
      </c>
      <c r="I37" s="10">
        <v>52</v>
      </c>
      <c r="J37" s="227">
        <v>1</v>
      </c>
      <c r="K37" s="256">
        <v>1</v>
      </c>
      <c r="L37" s="35">
        <v>1</v>
      </c>
      <c r="M37" s="256">
        <v>1</v>
      </c>
      <c r="N37" s="35">
        <v>1</v>
      </c>
      <c r="O37" s="264">
        <v>1</v>
      </c>
      <c r="P37" s="265">
        <v>1</v>
      </c>
      <c r="Q37" s="214">
        <f t="shared" si="6"/>
        <v>7.28</v>
      </c>
      <c r="S37" s="391"/>
    </row>
    <row r="38" spans="1:19" x14ac:dyDescent="0.2">
      <c r="A38" s="187"/>
      <c r="B38" s="11" t="s">
        <v>86</v>
      </c>
      <c r="C38" s="12" t="s">
        <v>77</v>
      </c>
      <c r="D38" s="13">
        <v>3</v>
      </c>
      <c r="E38" s="14">
        <v>40</v>
      </c>
      <c r="F38" s="15">
        <f t="shared" si="7"/>
        <v>120</v>
      </c>
      <c r="G38" s="230">
        <v>0.3</v>
      </c>
      <c r="H38" s="198">
        <v>12</v>
      </c>
      <c r="I38" s="15">
        <v>52</v>
      </c>
      <c r="J38" s="228">
        <v>1</v>
      </c>
      <c r="K38" s="266">
        <v>1</v>
      </c>
      <c r="L38" s="36">
        <v>1</v>
      </c>
      <c r="M38" s="266">
        <v>1</v>
      </c>
      <c r="N38" s="36">
        <v>1</v>
      </c>
      <c r="O38" s="267">
        <v>1</v>
      </c>
      <c r="P38" s="268">
        <v>1</v>
      </c>
      <c r="Q38" s="215">
        <f t="shared" si="6"/>
        <v>13.103999999999999</v>
      </c>
      <c r="S38" s="391"/>
    </row>
    <row r="39" spans="1:19" x14ac:dyDescent="0.2">
      <c r="A39" s="701" t="s">
        <v>8</v>
      </c>
      <c r="B39" s="677"/>
      <c r="C39" s="677"/>
      <c r="D39" s="677"/>
      <c r="E39" s="677"/>
      <c r="F39" s="677"/>
      <c r="G39" s="677"/>
      <c r="H39" s="677"/>
      <c r="I39" s="677"/>
      <c r="J39" s="677"/>
      <c r="K39" s="677"/>
      <c r="L39" s="677"/>
      <c r="M39" s="677"/>
      <c r="N39" s="677"/>
      <c r="O39" s="677"/>
      <c r="P39" s="702"/>
      <c r="Q39" s="393">
        <f>SUM(Q33:Q38)</f>
        <v>221.62399999999997</v>
      </c>
    </row>
    <row r="40" spans="1:19" x14ac:dyDescent="0.2">
      <c r="A40" s="245" t="s">
        <v>11</v>
      </c>
      <c r="B40" s="1" t="s">
        <v>40</v>
      </c>
      <c r="C40" s="2" t="s">
        <v>42</v>
      </c>
      <c r="D40" s="3"/>
      <c r="E40" s="4"/>
      <c r="F40" s="5"/>
      <c r="G40" s="231"/>
      <c r="H40" s="234"/>
      <c r="I40" s="235"/>
      <c r="J40" s="223"/>
      <c r="K40" s="257"/>
      <c r="L40" s="31"/>
      <c r="M40" s="257"/>
      <c r="N40" s="31"/>
      <c r="O40" s="258"/>
      <c r="P40" s="259"/>
      <c r="Q40" s="210"/>
      <c r="S40" s="392" t="s">
        <v>93</v>
      </c>
    </row>
    <row r="41" spans="1:19" x14ac:dyDescent="0.2">
      <c r="A41" s="671" t="s">
        <v>8</v>
      </c>
      <c r="B41" s="672"/>
      <c r="C41" s="672"/>
      <c r="D41" s="672"/>
      <c r="E41" s="672"/>
      <c r="F41" s="672"/>
      <c r="G41" s="672"/>
      <c r="H41" s="672"/>
      <c r="I41" s="672"/>
      <c r="J41" s="672"/>
      <c r="K41" s="672"/>
      <c r="L41" s="672"/>
      <c r="M41" s="672"/>
      <c r="N41" s="672"/>
      <c r="O41" s="672"/>
      <c r="P41" s="673"/>
      <c r="Q41" s="221">
        <f>SUM(Q40:Q40)</f>
        <v>0</v>
      </c>
    </row>
    <row r="42" spans="1:19" ht="25.5" x14ac:dyDescent="0.2">
      <c r="A42" s="370" t="s">
        <v>9</v>
      </c>
      <c r="B42" s="1" t="s">
        <v>83</v>
      </c>
      <c r="C42" s="380" t="s">
        <v>43</v>
      </c>
      <c r="D42" s="381">
        <v>1</v>
      </c>
      <c r="E42" s="382">
        <v>2000</v>
      </c>
      <c r="F42" s="383">
        <f>D42*E42</f>
        <v>2000</v>
      </c>
      <c r="G42" s="241">
        <v>0.4</v>
      </c>
      <c r="H42" s="384">
        <v>12</v>
      </c>
      <c r="I42" s="383">
        <v>52</v>
      </c>
      <c r="J42" s="486">
        <v>0</v>
      </c>
      <c r="K42" s="386">
        <v>3</v>
      </c>
      <c r="L42" s="387">
        <v>0</v>
      </c>
      <c r="M42" s="386">
        <v>0</v>
      </c>
      <c r="N42" s="387">
        <v>0</v>
      </c>
      <c r="O42" s="388">
        <v>4</v>
      </c>
      <c r="P42" s="389">
        <v>0</v>
      </c>
      <c r="Q42" s="213">
        <f t="shared" ref="Q42:Q54" si="9">(F42/1000)*G42*I42*SUM(J42:P42)</f>
        <v>291.2</v>
      </c>
      <c r="R42" s="509" t="s">
        <v>62</v>
      </c>
    </row>
    <row r="43" spans="1:19" x14ac:dyDescent="0.2">
      <c r="A43" s="186"/>
      <c r="B43" s="6"/>
      <c r="C43" s="7" t="s">
        <v>44</v>
      </c>
      <c r="D43" s="8"/>
      <c r="E43" s="9"/>
      <c r="F43" s="10"/>
      <c r="G43" s="229"/>
      <c r="H43" s="197"/>
      <c r="I43" s="10"/>
      <c r="J43" s="227"/>
      <c r="K43" s="256"/>
      <c r="L43" s="35"/>
      <c r="M43" s="256"/>
      <c r="N43" s="35"/>
      <c r="O43" s="264"/>
      <c r="P43" s="265"/>
      <c r="Q43" s="214"/>
      <c r="S43" s="390" t="s">
        <v>92</v>
      </c>
    </row>
    <row r="44" spans="1:19" x14ac:dyDescent="0.2">
      <c r="A44" s="186"/>
      <c r="B44" s="6"/>
      <c r="C44" s="7" t="s">
        <v>45</v>
      </c>
      <c r="D44" s="8">
        <v>1</v>
      </c>
      <c r="E44" s="9">
        <v>250</v>
      </c>
      <c r="F44" s="10">
        <f t="shared" ref="F44:F54" si="10">D44*E44</f>
        <v>250</v>
      </c>
      <c r="G44" s="229">
        <v>0.16500000000000001</v>
      </c>
      <c r="H44" s="197">
        <v>12</v>
      </c>
      <c r="I44" s="10">
        <v>52</v>
      </c>
      <c r="J44" s="227">
        <v>24</v>
      </c>
      <c r="K44" s="256">
        <v>24</v>
      </c>
      <c r="L44" s="35">
        <v>24</v>
      </c>
      <c r="M44" s="256">
        <v>24</v>
      </c>
      <c r="N44" s="35">
        <v>24</v>
      </c>
      <c r="O44" s="264">
        <v>24</v>
      </c>
      <c r="P44" s="265">
        <v>24</v>
      </c>
      <c r="Q44" s="214">
        <f t="shared" si="9"/>
        <v>360.36</v>
      </c>
      <c r="R44" s="509" t="s">
        <v>63</v>
      </c>
      <c r="S44" s="390" t="s">
        <v>108</v>
      </c>
    </row>
    <row r="45" spans="1:19" x14ac:dyDescent="0.2">
      <c r="A45" s="186"/>
      <c r="B45" s="6"/>
      <c r="C45" s="7" t="s">
        <v>46</v>
      </c>
      <c r="D45" s="8">
        <v>1</v>
      </c>
      <c r="E45" s="534">
        <v>1700</v>
      </c>
      <c r="F45" s="10">
        <f t="shared" si="10"/>
        <v>1700</v>
      </c>
      <c r="G45" s="229">
        <v>0.1</v>
      </c>
      <c r="H45" s="197">
        <v>12</v>
      </c>
      <c r="I45" s="10">
        <v>52</v>
      </c>
      <c r="J45" s="227">
        <v>5</v>
      </c>
      <c r="K45" s="256">
        <v>5</v>
      </c>
      <c r="L45" s="35">
        <v>2</v>
      </c>
      <c r="M45" s="256">
        <v>5</v>
      </c>
      <c r="N45" s="35">
        <v>3</v>
      </c>
      <c r="O45" s="264">
        <v>5</v>
      </c>
      <c r="P45" s="265">
        <v>5</v>
      </c>
      <c r="Q45" s="496">
        <f t="shared" si="9"/>
        <v>265.2</v>
      </c>
      <c r="R45" s="509" t="s">
        <v>89</v>
      </c>
      <c r="S45" s="390" t="s">
        <v>71</v>
      </c>
    </row>
    <row r="46" spans="1:19" x14ac:dyDescent="0.2">
      <c r="A46" s="186"/>
      <c r="B46" s="6"/>
      <c r="C46" s="7" t="s">
        <v>47</v>
      </c>
      <c r="D46" s="8"/>
      <c r="E46" s="9"/>
      <c r="F46" s="10"/>
      <c r="G46" s="229"/>
      <c r="H46" s="197"/>
      <c r="I46" s="10"/>
      <c r="J46" s="227"/>
      <c r="K46" s="256"/>
      <c r="L46" s="35"/>
      <c r="M46" s="256"/>
      <c r="N46" s="35"/>
      <c r="O46" s="264"/>
      <c r="P46" s="265"/>
      <c r="Q46" s="214"/>
      <c r="S46" s="401" t="s">
        <v>94</v>
      </c>
    </row>
    <row r="47" spans="1:19" x14ac:dyDescent="0.2">
      <c r="A47" s="186"/>
      <c r="B47" s="6"/>
      <c r="C47" s="7" t="s">
        <v>48</v>
      </c>
      <c r="D47" s="8">
        <v>1</v>
      </c>
      <c r="E47" s="534">
        <v>1800</v>
      </c>
      <c r="F47" s="10">
        <f t="shared" si="10"/>
        <v>1800</v>
      </c>
      <c r="G47" s="229">
        <v>0.64</v>
      </c>
      <c r="H47" s="197">
        <v>12</v>
      </c>
      <c r="I47" s="10">
        <v>52</v>
      </c>
      <c r="J47" s="510">
        <f>2/6</f>
        <v>0.33333333333333331</v>
      </c>
      <c r="K47" s="530">
        <f t="shared" ref="K47:L47" si="11">2/6</f>
        <v>0.33333333333333331</v>
      </c>
      <c r="L47" s="531">
        <f t="shared" si="11"/>
        <v>0.33333333333333331</v>
      </c>
      <c r="M47" s="530">
        <f>2/6</f>
        <v>0.33333333333333331</v>
      </c>
      <c r="N47" s="531">
        <f>2/6</f>
        <v>0.33333333333333331</v>
      </c>
      <c r="O47" s="532">
        <v>0.5</v>
      </c>
      <c r="P47" s="533">
        <f>4/6</f>
        <v>0.66666666666666663</v>
      </c>
      <c r="Q47" s="496">
        <f t="shared" ref="Q47" si="12">(F47/1000)*G47*I47*SUM(J47:P47)</f>
        <v>169.72800000000001</v>
      </c>
      <c r="R47" s="509" t="s">
        <v>90</v>
      </c>
      <c r="S47" s="390" t="s">
        <v>95</v>
      </c>
    </row>
    <row r="48" spans="1:19" x14ac:dyDescent="0.2">
      <c r="A48" s="186"/>
      <c r="B48" s="6"/>
      <c r="C48" s="7" t="s">
        <v>59</v>
      </c>
      <c r="D48" s="8">
        <v>1</v>
      </c>
      <c r="E48" s="365">
        <v>1200</v>
      </c>
      <c r="F48" s="10">
        <f t="shared" si="10"/>
        <v>1200</v>
      </c>
      <c r="G48" s="229">
        <v>1</v>
      </c>
      <c r="H48" s="197">
        <v>12</v>
      </c>
      <c r="I48" s="10">
        <v>52</v>
      </c>
      <c r="J48" s="508">
        <f>3/60</f>
        <v>0.05</v>
      </c>
      <c r="K48" s="512">
        <f t="shared" ref="K48:N48" si="13">3/60</f>
        <v>0.05</v>
      </c>
      <c r="L48" s="513">
        <f t="shared" si="13"/>
        <v>0.05</v>
      </c>
      <c r="M48" s="512">
        <f t="shared" si="13"/>
        <v>0.05</v>
      </c>
      <c r="N48" s="513">
        <f t="shared" si="13"/>
        <v>0.05</v>
      </c>
      <c r="O48" s="514">
        <f>3/60</f>
        <v>0.05</v>
      </c>
      <c r="P48" s="515">
        <f>3/60</f>
        <v>0.05</v>
      </c>
      <c r="Q48" s="496">
        <f t="shared" si="9"/>
        <v>21.84</v>
      </c>
      <c r="R48" s="509" t="s">
        <v>91</v>
      </c>
      <c r="S48" s="390" t="s">
        <v>122</v>
      </c>
    </row>
    <row r="49" spans="1:19" x14ac:dyDescent="0.2">
      <c r="A49" s="186"/>
      <c r="B49" s="6"/>
      <c r="C49" s="7" t="s">
        <v>49</v>
      </c>
      <c r="D49" s="8"/>
      <c r="E49" s="9"/>
      <c r="F49" s="10"/>
      <c r="G49" s="229"/>
      <c r="H49" s="197"/>
      <c r="I49" s="10"/>
      <c r="J49" s="375"/>
      <c r="K49" s="376"/>
      <c r="L49" s="377"/>
      <c r="M49" s="376"/>
      <c r="N49" s="377"/>
      <c r="O49" s="378"/>
      <c r="P49" s="379"/>
      <c r="Q49" s="214"/>
      <c r="S49" s="390" t="s">
        <v>109</v>
      </c>
    </row>
    <row r="50" spans="1:19" x14ac:dyDescent="0.2">
      <c r="A50" s="186"/>
      <c r="B50" s="16"/>
      <c r="C50" s="7" t="s">
        <v>50</v>
      </c>
      <c r="D50" s="364">
        <v>1</v>
      </c>
      <c r="E50" s="365">
        <v>1600</v>
      </c>
      <c r="F50" s="366">
        <f t="shared" si="10"/>
        <v>1600</v>
      </c>
      <c r="G50" s="229">
        <v>1</v>
      </c>
      <c r="H50" s="197">
        <v>12</v>
      </c>
      <c r="I50" s="10">
        <v>52</v>
      </c>
      <c r="J50" s="375">
        <v>0.1</v>
      </c>
      <c r="K50" s="376">
        <v>0.1</v>
      </c>
      <c r="L50" s="377">
        <v>0.1</v>
      </c>
      <c r="M50" s="376">
        <v>0.1</v>
      </c>
      <c r="N50" s="377">
        <v>0.1</v>
      </c>
      <c r="O50" s="378">
        <v>0.1</v>
      </c>
      <c r="P50" s="379">
        <v>0.1</v>
      </c>
      <c r="Q50" s="214">
        <f t="shared" si="9"/>
        <v>58.239999999999995</v>
      </c>
      <c r="S50" s="390" t="s">
        <v>98</v>
      </c>
    </row>
    <row r="51" spans="1:19" x14ac:dyDescent="0.2">
      <c r="A51" s="186"/>
      <c r="B51" s="16"/>
      <c r="C51" s="7" t="s">
        <v>51</v>
      </c>
      <c r="D51" s="8">
        <v>1</v>
      </c>
      <c r="E51" s="9">
        <v>2100</v>
      </c>
      <c r="F51" s="10">
        <f t="shared" si="10"/>
        <v>2100</v>
      </c>
      <c r="G51" s="229">
        <v>0.5</v>
      </c>
      <c r="H51" s="197">
        <v>12</v>
      </c>
      <c r="I51" s="10">
        <v>52</v>
      </c>
      <c r="J51" s="373">
        <v>0.1</v>
      </c>
      <c r="K51" s="407">
        <v>0.1</v>
      </c>
      <c r="L51" s="408">
        <v>0.1</v>
      </c>
      <c r="M51" s="407">
        <v>0.1</v>
      </c>
      <c r="N51" s="408">
        <v>0.1</v>
      </c>
      <c r="O51" s="409">
        <v>0.1</v>
      </c>
      <c r="P51" s="410">
        <v>0.1</v>
      </c>
      <c r="Q51" s="214">
        <f t="shared" si="9"/>
        <v>38.22</v>
      </c>
      <c r="S51" s="391" t="s">
        <v>100</v>
      </c>
    </row>
    <row r="52" spans="1:19" x14ac:dyDescent="0.2">
      <c r="A52" s="186"/>
      <c r="B52" s="6"/>
      <c r="C52" s="7" t="s">
        <v>52</v>
      </c>
      <c r="D52" s="8">
        <v>1</v>
      </c>
      <c r="E52" s="9">
        <v>1600</v>
      </c>
      <c r="F52" s="10">
        <f t="shared" si="10"/>
        <v>1600</v>
      </c>
      <c r="G52" s="229">
        <v>0.5</v>
      </c>
      <c r="H52" s="197">
        <v>12</v>
      </c>
      <c r="I52" s="10">
        <v>52</v>
      </c>
      <c r="J52" s="373">
        <v>0</v>
      </c>
      <c r="K52" s="256">
        <v>0.66</v>
      </c>
      <c r="L52" s="35">
        <v>0</v>
      </c>
      <c r="M52" s="256">
        <v>0.66</v>
      </c>
      <c r="N52" s="35">
        <v>0</v>
      </c>
      <c r="O52" s="264">
        <v>0</v>
      </c>
      <c r="P52" s="265">
        <v>0.66</v>
      </c>
      <c r="Q52" s="214">
        <f t="shared" si="9"/>
        <v>82.367999999999995</v>
      </c>
      <c r="S52" s="391" t="s">
        <v>110</v>
      </c>
    </row>
    <row r="53" spans="1:19" x14ac:dyDescent="0.2">
      <c r="A53" s="186"/>
      <c r="B53" s="6"/>
      <c r="C53" s="7" t="s">
        <v>53</v>
      </c>
      <c r="D53" s="8">
        <v>3</v>
      </c>
      <c r="E53" s="534">
        <v>500</v>
      </c>
      <c r="F53" s="10">
        <f t="shared" si="10"/>
        <v>1500</v>
      </c>
      <c r="G53" s="229">
        <v>0.05</v>
      </c>
      <c r="H53" s="197">
        <v>12</v>
      </c>
      <c r="I53" s="10">
        <v>52</v>
      </c>
      <c r="J53" s="227">
        <v>6</v>
      </c>
      <c r="K53" s="256">
        <v>6</v>
      </c>
      <c r="L53" s="35">
        <v>6</v>
      </c>
      <c r="M53" s="256">
        <v>6</v>
      </c>
      <c r="N53" s="35">
        <v>6</v>
      </c>
      <c r="O53" s="264">
        <v>6</v>
      </c>
      <c r="P53" s="265">
        <v>6</v>
      </c>
      <c r="Q53" s="496">
        <f t="shared" si="9"/>
        <v>163.80000000000001</v>
      </c>
      <c r="S53" s="390" t="s">
        <v>111</v>
      </c>
    </row>
    <row r="54" spans="1:19" x14ac:dyDescent="0.2">
      <c r="A54" s="186"/>
      <c r="B54" s="6"/>
      <c r="C54" s="7" t="s">
        <v>54</v>
      </c>
      <c r="D54" s="8">
        <v>1</v>
      </c>
      <c r="E54" s="9">
        <v>400</v>
      </c>
      <c r="F54" s="10">
        <f t="shared" si="10"/>
        <v>400</v>
      </c>
      <c r="G54" s="229">
        <v>0.1</v>
      </c>
      <c r="H54" s="197">
        <v>12</v>
      </c>
      <c r="I54" s="10">
        <v>52</v>
      </c>
      <c r="J54" s="227">
        <v>3</v>
      </c>
      <c r="K54" s="256">
        <v>3</v>
      </c>
      <c r="L54" s="35">
        <v>3</v>
      </c>
      <c r="M54" s="256">
        <v>3</v>
      </c>
      <c r="N54" s="35">
        <v>3</v>
      </c>
      <c r="O54" s="264">
        <v>3</v>
      </c>
      <c r="P54" s="265">
        <v>3</v>
      </c>
      <c r="Q54" s="214">
        <f t="shared" si="9"/>
        <v>43.680000000000014</v>
      </c>
      <c r="S54" s="390" t="s">
        <v>102</v>
      </c>
    </row>
    <row r="55" spans="1:19" x14ac:dyDescent="0.2">
      <c r="A55" s="186"/>
      <c r="B55" s="6"/>
      <c r="C55" s="7" t="s">
        <v>55</v>
      </c>
      <c r="D55" s="8"/>
      <c r="E55" s="9"/>
      <c r="F55" s="10"/>
      <c r="G55" s="229"/>
      <c r="H55" s="197"/>
      <c r="I55" s="10"/>
      <c r="J55" s="227"/>
      <c r="K55" s="256"/>
      <c r="L55" s="35"/>
      <c r="M55" s="256"/>
      <c r="N55" s="35"/>
      <c r="O55" s="264"/>
      <c r="P55" s="265"/>
      <c r="Q55" s="214"/>
      <c r="S55" s="391" t="s">
        <v>103</v>
      </c>
    </row>
    <row r="56" spans="1:19" x14ac:dyDescent="0.2">
      <c r="A56" s="186"/>
      <c r="B56" s="6"/>
      <c r="C56" s="7" t="s">
        <v>56</v>
      </c>
      <c r="D56" s="8"/>
      <c r="E56" s="9"/>
      <c r="F56" s="10"/>
      <c r="G56" s="229"/>
      <c r="H56" s="197"/>
      <c r="I56" s="10"/>
      <c r="J56" s="227"/>
      <c r="K56" s="256"/>
      <c r="L56" s="35"/>
      <c r="M56" s="256"/>
      <c r="N56" s="35"/>
      <c r="O56" s="264"/>
      <c r="P56" s="265"/>
      <c r="Q56" s="214"/>
      <c r="S56" s="391" t="s">
        <v>106</v>
      </c>
    </row>
    <row r="57" spans="1:19" x14ac:dyDescent="0.2">
      <c r="A57" s="186"/>
      <c r="B57" s="6"/>
      <c r="C57" s="7" t="s">
        <v>57</v>
      </c>
      <c r="D57" s="20"/>
      <c r="E57" s="21"/>
      <c r="F57" s="22"/>
      <c r="G57" s="229"/>
      <c r="H57" s="197"/>
      <c r="I57" s="10"/>
      <c r="J57" s="227"/>
      <c r="K57" s="256"/>
      <c r="L57" s="35"/>
      <c r="M57" s="256"/>
      <c r="N57" s="35"/>
      <c r="O57" s="264"/>
      <c r="P57" s="265"/>
      <c r="Q57" s="214"/>
      <c r="S57" s="391" t="s">
        <v>113</v>
      </c>
    </row>
    <row r="58" spans="1:19" x14ac:dyDescent="0.2">
      <c r="A58" s="187"/>
      <c r="B58" s="11"/>
      <c r="C58" s="12" t="s">
        <v>58</v>
      </c>
      <c r="D58" s="13"/>
      <c r="E58" s="14"/>
      <c r="F58" s="15"/>
      <c r="G58" s="230"/>
      <c r="H58" s="198"/>
      <c r="I58" s="15"/>
      <c r="J58" s="228"/>
      <c r="K58" s="266"/>
      <c r="L58" s="36"/>
      <c r="M58" s="266"/>
      <c r="N58" s="36"/>
      <c r="O58" s="267"/>
      <c r="P58" s="268"/>
      <c r="Q58" s="215"/>
      <c r="S58" s="390"/>
    </row>
    <row r="59" spans="1:19" x14ac:dyDescent="0.2">
      <c r="A59" s="671" t="s">
        <v>8</v>
      </c>
      <c r="B59" s="672"/>
      <c r="C59" s="672"/>
      <c r="D59" s="672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2"/>
      <c r="P59" s="673"/>
      <c r="Q59" s="221">
        <f>SUM(Q42:Q58)</f>
        <v>1494.636</v>
      </c>
      <c r="S59" s="391"/>
    </row>
  </sheetData>
  <mergeCells count="17">
    <mergeCell ref="A39:P39"/>
    <mergeCell ref="A41:P41"/>
    <mergeCell ref="A59:P59"/>
    <mergeCell ref="A9:P9"/>
    <mergeCell ref="A11:P11"/>
    <mergeCell ref="A29:P29"/>
    <mergeCell ref="D30:F30"/>
    <mergeCell ref="H30:I30"/>
    <mergeCell ref="A31:A32"/>
    <mergeCell ref="B31:B32"/>
    <mergeCell ref="C31:C32"/>
    <mergeCell ref="A1:Q1"/>
    <mergeCell ref="D2:F2"/>
    <mergeCell ref="H2:I2"/>
    <mergeCell ref="A3:A4"/>
    <mergeCell ref="B3:B4"/>
    <mergeCell ref="C3:C4"/>
  </mergeCells>
  <conditionalFormatting sqref="Q5:Q30 Q33:Q59 Q2">
    <cfRule type="cellIs" dxfId="0" priority="1" stopIfTrue="1" operator="equal">
      <formula>0</formula>
    </cfRule>
  </conditionalFormatting>
  <printOptions horizontalCentered="1"/>
  <pageMargins left="0.39370078740157483" right="0.31496062992125984" top="1.21" bottom="0.78740157480314965" header="0.59055118110236227" footer="0.59055118110236227"/>
  <pageSetup paperSize="9" scale="97" orientation="landscape" r:id="rId1"/>
  <headerFooter alignWithMargins="0">
    <oddHeader>&amp;L&amp;"Arial,Grassetto"GALENITALIA&amp;C&amp;"Arial,Grassetto"Consumi Elettrici - ENEL&amp;R&amp;"Arial,Grassetto Corsivo"Anno di riferimento: 2009/10</oddHeader>
    <oddFooter>&amp;L&amp;A&amp;RPag.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ySplit="1605" activePane="bottomLeft"/>
      <selection activeCell="A2" sqref="A2"/>
      <selection pane="bottomLeft" activeCell="D2" sqref="D2"/>
    </sheetView>
  </sheetViews>
  <sheetFormatPr defaultRowHeight="12.75" x14ac:dyDescent="0.2"/>
  <cols>
    <col min="1" max="1" width="6.85546875" style="72" bestFit="1" customWidth="1"/>
    <col min="2" max="2" width="12.7109375" style="54" customWidth="1"/>
    <col min="3" max="3" width="12.7109375" style="30" customWidth="1"/>
    <col min="4" max="4" width="12.7109375" style="54" customWidth="1"/>
    <col min="5" max="5" width="12.7109375" style="30" customWidth="1"/>
    <col min="6" max="6" width="12.7109375" style="54" customWidth="1"/>
    <col min="7" max="7" width="12.7109375" style="30" customWidth="1"/>
    <col min="8" max="8" width="12.7109375" style="54" customWidth="1"/>
    <col min="9" max="9" width="12.7109375" style="30" customWidth="1"/>
  </cols>
  <sheetData>
    <row r="1" spans="1:9" ht="15.75" x14ac:dyDescent="0.25">
      <c r="A1" s="73"/>
      <c r="B1" s="604" t="s">
        <v>149</v>
      </c>
      <c r="C1" s="605"/>
      <c r="D1" s="606" t="s">
        <v>150</v>
      </c>
      <c r="E1" s="607"/>
      <c r="F1" s="616" t="s">
        <v>151</v>
      </c>
      <c r="G1" s="617"/>
      <c r="H1" s="614" t="s">
        <v>152</v>
      </c>
      <c r="I1" s="615"/>
    </row>
    <row r="2" spans="1:9" ht="38.25" x14ac:dyDescent="0.2">
      <c r="A2" s="74" t="s">
        <v>251</v>
      </c>
      <c r="B2" s="86" t="s">
        <v>153</v>
      </c>
      <c r="C2" s="87" t="s">
        <v>154</v>
      </c>
      <c r="D2" s="86" t="s">
        <v>153</v>
      </c>
      <c r="E2" s="87" t="s">
        <v>154</v>
      </c>
      <c r="F2" s="86" t="s">
        <v>153</v>
      </c>
      <c r="G2" s="87" t="s">
        <v>154</v>
      </c>
      <c r="H2" s="86" t="s">
        <v>153</v>
      </c>
      <c r="I2" s="87" t="s">
        <v>154</v>
      </c>
    </row>
    <row r="3" spans="1:9" ht="13.5" thickBot="1" x14ac:dyDescent="0.25">
      <c r="A3" s="74"/>
      <c r="B3" s="75" t="s">
        <v>36</v>
      </c>
      <c r="C3" s="76" t="s">
        <v>36</v>
      </c>
      <c r="D3" s="75" t="s">
        <v>36</v>
      </c>
      <c r="E3" s="76" t="s">
        <v>36</v>
      </c>
      <c r="F3" s="75" t="s">
        <v>36</v>
      </c>
      <c r="G3" s="76" t="s">
        <v>36</v>
      </c>
      <c r="H3" s="75" t="s">
        <v>36</v>
      </c>
      <c r="I3" s="76" t="s">
        <v>36</v>
      </c>
    </row>
    <row r="4" spans="1:9" x14ac:dyDescent="0.2">
      <c r="A4" s="77">
        <v>40544</v>
      </c>
      <c r="B4" s="78">
        <v>2922</v>
      </c>
      <c r="C4" s="79">
        <v>116974.39999999999</v>
      </c>
      <c r="D4" s="78"/>
      <c r="E4" s="79"/>
      <c r="F4" s="78"/>
      <c r="G4" s="79"/>
      <c r="H4" s="78"/>
      <c r="I4" s="79"/>
    </row>
    <row r="5" spans="1:9" x14ac:dyDescent="0.2">
      <c r="A5" s="80">
        <v>40575</v>
      </c>
      <c r="B5" s="81">
        <v>2432</v>
      </c>
      <c r="C5" s="82">
        <v>218996.4</v>
      </c>
      <c r="D5" s="81"/>
      <c r="E5" s="82"/>
      <c r="F5" s="81"/>
      <c r="G5" s="82"/>
      <c r="H5" s="81"/>
      <c r="I5" s="82"/>
    </row>
    <row r="6" spans="1:9" x14ac:dyDescent="0.2">
      <c r="A6" s="80">
        <v>40603</v>
      </c>
      <c r="B6" s="81">
        <v>1680</v>
      </c>
      <c r="C6" s="82">
        <v>189683.20000000001</v>
      </c>
      <c r="D6" s="81"/>
      <c r="E6" s="82"/>
      <c r="F6" s="81"/>
      <c r="G6" s="82"/>
      <c r="H6" s="81"/>
      <c r="I6" s="82"/>
    </row>
    <row r="7" spans="1:9" x14ac:dyDescent="0.2">
      <c r="A7" s="80">
        <v>40634</v>
      </c>
      <c r="B7" s="81">
        <v>1305</v>
      </c>
      <c r="C7" s="82">
        <v>106522.8</v>
      </c>
      <c r="D7" s="81"/>
      <c r="E7" s="82"/>
      <c r="F7" s="81"/>
      <c r="G7" s="82"/>
      <c r="H7" s="81"/>
      <c r="I7" s="82"/>
    </row>
    <row r="8" spans="1:9" x14ac:dyDescent="0.2">
      <c r="A8" s="80">
        <v>40664</v>
      </c>
      <c r="B8" s="81">
        <v>1061</v>
      </c>
      <c r="C8" s="82">
        <v>37120</v>
      </c>
      <c r="D8" s="81"/>
      <c r="E8" s="82"/>
      <c r="F8" s="81"/>
      <c r="G8" s="82"/>
      <c r="H8" s="81"/>
      <c r="I8" s="82"/>
    </row>
    <row r="9" spans="1:9" x14ac:dyDescent="0.2">
      <c r="A9" s="80">
        <v>40695</v>
      </c>
      <c r="B9" s="81">
        <v>4233</v>
      </c>
      <c r="C9" s="82">
        <v>39440</v>
      </c>
      <c r="D9" s="81"/>
      <c r="E9" s="82"/>
      <c r="F9" s="81"/>
      <c r="G9" s="82"/>
      <c r="H9" s="81"/>
      <c r="I9" s="82"/>
    </row>
    <row r="10" spans="1:9" x14ac:dyDescent="0.2">
      <c r="A10" s="80">
        <v>40725</v>
      </c>
      <c r="B10" s="81">
        <v>1384</v>
      </c>
      <c r="C10" s="82">
        <v>35936.800000000003</v>
      </c>
      <c r="D10" s="81"/>
      <c r="E10" s="82"/>
      <c r="F10" s="81"/>
      <c r="G10" s="82"/>
      <c r="H10" s="81"/>
      <c r="I10" s="82"/>
    </row>
    <row r="11" spans="1:9" x14ac:dyDescent="0.2">
      <c r="A11" s="80">
        <v>40756</v>
      </c>
      <c r="B11" s="81">
        <v>1439</v>
      </c>
      <c r="C11" s="82">
        <v>38396</v>
      </c>
      <c r="D11" s="81"/>
      <c r="E11" s="82"/>
      <c r="F11" s="81"/>
      <c r="G11" s="82"/>
      <c r="H11" s="81"/>
      <c r="I11" s="82"/>
    </row>
    <row r="12" spans="1:9" x14ac:dyDescent="0.2">
      <c r="A12" s="80">
        <v>40787</v>
      </c>
      <c r="B12" s="81">
        <v>1380</v>
      </c>
      <c r="C12" s="82">
        <v>45588</v>
      </c>
      <c r="D12" s="81"/>
      <c r="E12" s="82"/>
      <c r="F12" s="81"/>
      <c r="G12" s="82"/>
      <c r="H12" s="81">
        <v>576</v>
      </c>
      <c r="I12" s="82">
        <v>80759.199999999997</v>
      </c>
    </row>
    <row r="13" spans="1:9" x14ac:dyDescent="0.2">
      <c r="A13" s="80">
        <v>40817</v>
      </c>
      <c r="B13" s="81">
        <v>1911</v>
      </c>
      <c r="C13" s="82">
        <v>114712.4</v>
      </c>
      <c r="D13" s="81"/>
      <c r="E13" s="82"/>
      <c r="F13" s="81"/>
      <c r="G13" s="82"/>
      <c r="H13" s="81">
        <v>1615</v>
      </c>
      <c r="I13" s="82">
        <v>106952</v>
      </c>
    </row>
    <row r="14" spans="1:9" x14ac:dyDescent="0.2">
      <c r="A14" s="80">
        <v>40848</v>
      </c>
      <c r="B14" s="81">
        <v>2994</v>
      </c>
      <c r="C14" s="82">
        <v>167573.6</v>
      </c>
      <c r="D14" s="81"/>
      <c r="E14" s="82"/>
      <c r="F14" s="81"/>
      <c r="G14" s="82"/>
      <c r="H14" s="81">
        <v>1140</v>
      </c>
      <c r="I14" s="82">
        <v>121533.2</v>
      </c>
    </row>
    <row r="15" spans="1:9" ht="13.5" thickBot="1" x14ac:dyDescent="0.25">
      <c r="A15" s="83">
        <v>40878</v>
      </c>
      <c r="B15" s="84">
        <v>1388</v>
      </c>
      <c r="C15" s="85">
        <v>191806</v>
      </c>
      <c r="D15" s="84"/>
      <c r="E15" s="85"/>
      <c r="F15" s="84"/>
      <c r="G15" s="85"/>
      <c r="H15" s="84">
        <v>1283</v>
      </c>
      <c r="I15" s="85">
        <v>80759.199999999997</v>
      </c>
    </row>
    <row r="16" spans="1:9" x14ac:dyDescent="0.2">
      <c r="A16" s="77">
        <v>40909</v>
      </c>
      <c r="B16" s="78">
        <v>4633</v>
      </c>
      <c r="C16" s="79">
        <v>230004.8</v>
      </c>
      <c r="D16" s="78"/>
      <c r="E16" s="79"/>
      <c r="F16" s="78"/>
      <c r="G16" s="79"/>
      <c r="H16" s="78">
        <v>2592</v>
      </c>
      <c r="I16" s="79">
        <v>147320</v>
      </c>
    </row>
    <row r="17" spans="1:9" x14ac:dyDescent="0.2">
      <c r="A17" s="80">
        <v>40940</v>
      </c>
      <c r="B17" s="81">
        <v>3195</v>
      </c>
      <c r="C17" s="82">
        <v>257137.2</v>
      </c>
      <c r="D17" s="81"/>
      <c r="E17" s="82"/>
      <c r="F17" s="81"/>
      <c r="G17" s="82"/>
      <c r="H17" s="81">
        <v>1868</v>
      </c>
      <c r="I17" s="82">
        <v>166344</v>
      </c>
    </row>
    <row r="18" spans="1:9" x14ac:dyDescent="0.2">
      <c r="A18" s="80">
        <v>40969</v>
      </c>
      <c r="B18" s="81">
        <v>2288</v>
      </c>
      <c r="C18" s="82">
        <v>181377.6</v>
      </c>
      <c r="D18" s="81"/>
      <c r="E18" s="82"/>
      <c r="F18" s="81"/>
      <c r="G18" s="82"/>
      <c r="H18" s="81">
        <v>3400</v>
      </c>
      <c r="I18" s="82">
        <v>110675.6</v>
      </c>
    </row>
    <row r="19" spans="1:9" x14ac:dyDescent="0.2">
      <c r="A19" s="80">
        <v>41000</v>
      </c>
      <c r="B19" s="81">
        <v>2590</v>
      </c>
      <c r="C19" s="82">
        <v>105525.2</v>
      </c>
      <c r="D19" s="81"/>
      <c r="E19" s="82"/>
      <c r="F19" s="81"/>
      <c r="G19" s="82"/>
      <c r="H19" s="81">
        <v>2100</v>
      </c>
      <c r="I19" s="82">
        <v>64484.4</v>
      </c>
    </row>
    <row r="20" spans="1:9" x14ac:dyDescent="0.2">
      <c r="A20" s="80">
        <v>41030</v>
      </c>
      <c r="B20" s="81">
        <v>1673</v>
      </c>
      <c r="C20" s="82">
        <v>53940</v>
      </c>
      <c r="D20" s="81"/>
      <c r="E20" s="82"/>
      <c r="F20" s="81"/>
      <c r="G20" s="82"/>
      <c r="H20" s="81">
        <v>2246</v>
      </c>
      <c r="I20" s="82">
        <v>34788.400000000001</v>
      </c>
    </row>
    <row r="21" spans="1:9" x14ac:dyDescent="0.2">
      <c r="A21" s="80">
        <v>41061</v>
      </c>
      <c r="B21" s="81">
        <v>1445</v>
      </c>
      <c r="C21" s="82">
        <v>48128.4</v>
      </c>
      <c r="D21" s="81"/>
      <c r="E21" s="82"/>
      <c r="F21" s="81"/>
      <c r="G21" s="82"/>
      <c r="H21" s="81">
        <v>2073</v>
      </c>
      <c r="I21" s="82">
        <v>32120.400000000001</v>
      </c>
    </row>
    <row r="22" spans="1:9" x14ac:dyDescent="0.2">
      <c r="A22" s="80">
        <v>41091</v>
      </c>
      <c r="B22" s="81">
        <v>1500</v>
      </c>
      <c r="C22" s="82">
        <v>22144.400000000001</v>
      </c>
      <c r="D22" s="81"/>
      <c r="E22" s="82"/>
      <c r="F22" s="81"/>
      <c r="G22" s="82">
        <v>15045.2</v>
      </c>
      <c r="H22" s="81">
        <v>1558</v>
      </c>
      <c r="I22" s="82">
        <v>22724.400000000001</v>
      </c>
    </row>
    <row r="23" spans="1:9" x14ac:dyDescent="0.2">
      <c r="A23" s="80">
        <v>41122</v>
      </c>
      <c r="B23" s="81">
        <v>1697</v>
      </c>
      <c r="C23" s="82">
        <v>36876.400000000001</v>
      </c>
      <c r="D23" s="81"/>
      <c r="E23" s="82"/>
      <c r="F23" s="81"/>
      <c r="G23" s="82">
        <v>14244.8</v>
      </c>
      <c r="H23" s="81">
        <v>1580</v>
      </c>
      <c r="I23" s="82">
        <v>30264.400000000001</v>
      </c>
    </row>
    <row r="24" spans="1:9" x14ac:dyDescent="0.2">
      <c r="A24" s="80">
        <v>41153</v>
      </c>
      <c r="B24" s="81">
        <v>1697</v>
      </c>
      <c r="C24" s="82">
        <v>49787.199999999997</v>
      </c>
      <c r="D24" s="81"/>
      <c r="E24" s="82"/>
      <c r="F24" s="81">
        <v>5207</v>
      </c>
      <c r="G24" s="82">
        <v>23292.799999999999</v>
      </c>
      <c r="H24" s="81">
        <v>1580</v>
      </c>
      <c r="I24" s="82">
        <v>34324.400000000001</v>
      </c>
    </row>
    <row r="25" spans="1:9" x14ac:dyDescent="0.2">
      <c r="A25" s="80">
        <v>41183</v>
      </c>
      <c r="B25" s="81">
        <v>2259</v>
      </c>
      <c r="C25" s="82">
        <v>112322.8</v>
      </c>
      <c r="D25" s="81"/>
      <c r="E25" s="82"/>
      <c r="F25" s="81">
        <v>2069</v>
      </c>
      <c r="G25" s="82">
        <v>30751.599999999999</v>
      </c>
      <c r="H25" s="81">
        <v>3411</v>
      </c>
      <c r="I25" s="82">
        <v>79054</v>
      </c>
    </row>
    <row r="26" spans="1:9" x14ac:dyDescent="0.2">
      <c r="A26" s="80">
        <v>41214</v>
      </c>
      <c r="B26" s="81">
        <v>2969</v>
      </c>
      <c r="C26" s="82">
        <v>165334.79999999999</v>
      </c>
      <c r="D26" s="81">
        <v>1885</v>
      </c>
      <c r="E26" s="82">
        <v>119584.4</v>
      </c>
      <c r="F26" s="81">
        <v>4400</v>
      </c>
      <c r="G26" s="82">
        <v>82162.8</v>
      </c>
      <c r="H26" s="81">
        <v>1627</v>
      </c>
      <c r="I26" s="82">
        <v>107311.6</v>
      </c>
    </row>
    <row r="27" spans="1:9" ht="13.5" thickBot="1" x14ac:dyDescent="0.25">
      <c r="A27" s="83">
        <v>41244</v>
      </c>
      <c r="B27" s="84">
        <v>3070</v>
      </c>
      <c r="C27" s="85">
        <v>243391.2</v>
      </c>
      <c r="D27" s="84">
        <v>1926</v>
      </c>
      <c r="E27" s="85">
        <v>211212.79999999999</v>
      </c>
      <c r="F27" s="84">
        <v>3544</v>
      </c>
      <c r="G27" s="85">
        <v>120060</v>
      </c>
      <c r="H27" s="84">
        <v>2110</v>
      </c>
      <c r="I27" s="85">
        <v>152447.20000000001</v>
      </c>
    </row>
    <row r="28" spans="1:9" x14ac:dyDescent="0.2">
      <c r="A28" s="77">
        <v>41275</v>
      </c>
      <c r="B28" s="78">
        <v>3070</v>
      </c>
      <c r="C28" s="79">
        <v>252091.2</v>
      </c>
      <c r="D28" s="78">
        <v>1926</v>
      </c>
      <c r="E28" s="79">
        <v>200181.2</v>
      </c>
      <c r="F28" s="78">
        <v>2728</v>
      </c>
      <c r="G28" s="79">
        <v>181540</v>
      </c>
      <c r="H28" s="78">
        <v>2525</v>
      </c>
      <c r="I28" s="79">
        <v>158038.39999999999</v>
      </c>
    </row>
    <row r="29" spans="1:9" x14ac:dyDescent="0.2">
      <c r="A29" s="80">
        <v>41306</v>
      </c>
      <c r="B29" s="81">
        <v>2843</v>
      </c>
      <c r="C29" s="82">
        <v>189091.6</v>
      </c>
      <c r="D29" s="81">
        <v>3935</v>
      </c>
      <c r="E29" s="82">
        <v>151983.20000000001</v>
      </c>
      <c r="F29" s="81">
        <v>4952</v>
      </c>
      <c r="G29" s="82">
        <v>144524.4</v>
      </c>
      <c r="H29" s="81">
        <v>2381</v>
      </c>
      <c r="I29" s="82">
        <v>118424.4</v>
      </c>
    </row>
    <row r="30" spans="1:9" x14ac:dyDescent="0.2">
      <c r="A30" s="80">
        <v>41334</v>
      </c>
      <c r="B30" s="81">
        <v>2761</v>
      </c>
      <c r="C30" s="82">
        <v>223369.60000000001</v>
      </c>
      <c r="D30" s="81">
        <v>2296</v>
      </c>
      <c r="E30" s="82">
        <v>183117.6</v>
      </c>
      <c r="F30" s="81">
        <v>2713</v>
      </c>
      <c r="G30" s="82">
        <v>167527.20000000001</v>
      </c>
      <c r="H30" s="81">
        <v>780</v>
      </c>
      <c r="I30" s="82">
        <v>137146.79999999999</v>
      </c>
    </row>
    <row r="31" spans="1:9" x14ac:dyDescent="0.2">
      <c r="A31" s="80">
        <v>41365</v>
      </c>
      <c r="B31" s="81">
        <v>2626</v>
      </c>
      <c r="C31" s="82">
        <v>123899.6</v>
      </c>
      <c r="D31" s="81">
        <v>2729</v>
      </c>
      <c r="E31" s="82">
        <v>96024.8</v>
      </c>
      <c r="F31" s="81">
        <v>5313</v>
      </c>
      <c r="G31" s="82">
        <v>97150</v>
      </c>
      <c r="H31" s="81">
        <v>2728</v>
      </c>
      <c r="I31" s="82">
        <v>75713.2</v>
      </c>
    </row>
    <row r="32" spans="1:9" x14ac:dyDescent="0.2">
      <c r="A32" s="80">
        <v>41395</v>
      </c>
      <c r="B32" s="81">
        <v>1761</v>
      </c>
      <c r="C32" s="82">
        <v>48151.6</v>
      </c>
      <c r="D32" s="81">
        <v>1870</v>
      </c>
      <c r="E32" s="82">
        <v>34104</v>
      </c>
      <c r="F32" s="81">
        <v>2441</v>
      </c>
      <c r="G32" s="82">
        <v>31041.599999999999</v>
      </c>
      <c r="H32" s="81">
        <v>2106</v>
      </c>
      <c r="I32" s="82">
        <v>31656.400000000001</v>
      </c>
    </row>
    <row r="33" spans="1:9" x14ac:dyDescent="0.2">
      <c r="A33" s="80">
        <v>41426</v>
      </c>
      <c r="B33" s="81">
        <v>1737</v>
      </c>
      <c r="C33" s="82">
        <v>43662.400000000001</v>
      </c>
      <c r="D33" s="81">
        <v>1916</v>
      </c>
      <c r="E33" s="82">
        <v>28744.799999999999</v>
      </c>
      <c r="F33" s="81">
        <v>1680</v>
      </c>
      <c r="G33" s="82">
        <v>28002.400000000001</v>
      </c>
      <c r="H33" s="81">
        <v>1443</v>
      </c>
      <c r="I33" s="82">
        <v>30960.400000000001</v>
      </c>
    </row>
    <row r="34" spans="1:9" x14ac:dyDescent="0.2">
      <c r="A34" s="80">
        <v>41456</v>
      </c>
      <c r="B34" s="81">
        <v>1565</v>
      </c>
      <c r="C34" s="82">
        <v>41330.800000000003</v>
      </c>
      <c r="D34" s="81">
        <v>1731</v>
      </c>
      <c r="E34" s="82">
        <v>33326.800000000003</v>
      </c>
      <c r="F34" s="81">
        <v>1750</v>
      </c>
      <c r="G34" s="82">
        <v>27608</v>
      </c>
      <c r="H34" s="81">
        <v>1712</v>
      </c>
      <c r="I34" s="82">
        <v>28060.400000000001</v>
      </c>
    </row>
    <row r="35" spans="1:9" x14ac:dyDescent="0.2">
      <c r="A35" s="80">
        <v>41487</v>
      </c>
      <c r="B35" s="81">
        <v>1649</v>
      </c>
      <c r="C35" s="82">
        <v>41226.400000000001</v>
      </c>
      <c r="D35" s="81">
        <v>2093</v>
      </c>
      <c r="E35" s="82">
        <v>33790.800000000003</v>
      </c>
      <c r="F35" s="81">
        <v>899</v>
      </c>
      <c r="G35" s="82">
        <v>28443.200000000001</v>
      </c>
      <c r="H35" s="81">
        <v>2105</v>
      </c>
      <c r="I35" s="82">
        <v>29220.400000000001</v>
      </c>
    </row>
    <row r="36" spans="1:9" x14ac:dyDescent="0.2">
      <c r="A36" s="80">
        <v>41518</v>
      </c>
      <c r="B36" s="81">
        <v>1742</v>
      </c>
      <c r="C36" s="82">
        <v>47049.599999999999</v>
      </c>
      <c r="D36" s="81">
        <v>1881</v>
      </c>
      <c r="E36" s="82">
        <v>42247.199999999997</v>
      </c>
      <c r="F36" s="81">
        <v>1708</v>
      </c>
      <c r="G36" s="82">
        <v>34428.800000000003</v>
      </c>
      <c r="H36" s="81">
        <v>1829</v>
      </c>
      <c r="I36" s="82">
        <v>33396.400000000001</v>
      </c>
    </row>
    <row r="37" spans="1:9" x14ac:dyDescent="0.2">
      <c r="A37" s="80">
        <v>41548</v>
      </c>
      <c r="B37" s="81"/>
      <c r="C37" s="82"/>
      <c r="D37" s="159"/>
      <c r="E37" s="160"/>
      <c r="F37" s="81"/>
      <c r="G37" s="82"/>
      <c r="H37" s="81"/>
      <c r="I37" s="82"/>
    </row>
    <row r="38" spans="1:9" x14ac:dyDescent="0.2">
      <c r="A38" s="80">
        <v>41579</v>
      </c>
      <c r="B38" s="81"/>
      <c r="C38" s="82"/>
      <c r="D38" s="81"/>
      <c r="E38" s="82"/>
      <c r="F38" s="81"/>
      <c r="G38" s="82"/>
      <c r="H38" s="81"/>
      <c r="I38" s="82"/>
    </row>
    <row r="39" spans="1:9" ht="13.5" thickBot="1" x14ac:dyDescent="0.25">
      <c r="A39" s="83">
        <v>41609</v>
      </c>
      <c r="B39" s="84"/>
      <c r="C39" s="85"/>
      <c r="D39" s="84"/>
      <c r="E39" s="85"/>
      <c r="F39" s="84"/>
      <c r="G39" s="85"/>
      <c r="H39" s="84"/>
      <c r="I39" s="85"/>
    </row>
    <row r="40" spans="1:9" x14ac:dyDescent="0.2">
      <c r="A40" s="66"/>
      <c r="B40" s="67">
        <f t="shared" ref="B40:I40" si="0">SUM(B4:B15)</f>
        <v>24129</v>
      </c>
      <c r="C40" s="68">
        <f t="shared" si="0"/>
        <v>1302749.6000000001</v>
      </c>
      <c r="D40" s="67">
        <f t="shared" si="0"/>
        <v>0</v>
      </c>
      <c r="E40" s="68">
        <f t="shared" si="0"/>
        <v>0</v>
      </c>
      <c r="F40" s="67">
        <f t="shared" si="0"/>
        <v>0</v>
      </c>
      <c r="G40" s="68">
        <f t="shared" si="0"/>
        <v>0</v>
      </c>
      <c r="H40" s="67">
        <f t="shared" si="0"/>
        <v>4614</v>
      </c>
      <c r="I40" s="68">
        <f t="shared" si="0"/>
        <v>390003.60000000003</v>
      </c>
    </row>
    <row r="41" spans="1:9" x14ac:dyDescent="0.2">
      <c r="A41" s="70"/>
      <c r="B41" s="71"/>
      <c r="C41" s="69"/>
      <c r="D41" s="71"/>
      <c r="E41" s="69"/>
      <c r="F41" s="71"/>
      <c r="G41" s="69"/>
      <c r="H41" s="71"/>
      <c r="I41" s="69"/>
    </row>
  </sheetData>
  <mergeCells count="4">
    <mergeCell ref="F1:G1"/>
    <mergeCell ref="H1:I1"/>
    <mergeCell ref="B1:C1"/>
    <mergeCell ref="D1:E1"/>
  </mergeCells>
  <conditionalFormatting sqref="B4:C39">
    <cfRule type="cellIs" dxfId="20" priority="15" stopIfTrue="1" operator="lessThan">
      <formula>0</formula>
    </cfRule>
  </conditionalFormatting>
  <conditionalFormatting sqref="D4:E39">
    <cfRule type="cellIs" dxfId="19" priority="3" stopIfTrue="1" operator="lessThan">
      <formula>0</formula>
    </cfRule>
  </conditionalFormatting>
  <conditionalFormatting sqref="F4:G39">
    <cfRule type="cellIs" dxfId="18" priority="2" stopIfTrue="1" operator="lessThan">
      <formula>0</formula>
    </cfRule>
  </conditionalFormatting>
  <conditionalFormatting sqref="H4:I39">
    <cfRule type="cellIs" dxfId="17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H25" zoomScale="130" zoomScaleNormal="130" workbookViewId="0">
      <selection activeCell="E2" sqref="E2"/>
    </sheetView>
  </sheetViews>
  <sheetFormatPr defaultRowHeight="12.75" x14ac:dyDescent="0.2"/>
  <cols>
    <col min="1" max="1" width="18.140625" style="69" bestFit="1" customWidth="1"/>
    <col min="2" max="2" width="7" style="69" bestFit="1" customWidth="1"/>
    <col min="3" max="3" width="13.28515625" style="69" customWidth="1"/>
    <col min="4" max="4" width="14.42578125" style="69" customWidth="1"/>
    <col min="5" max="5" width="13.42578125" style="69" customWidth="1"/>
    <col min="6" max="6" width="14.28515625" style="69" customWidth="1"/>
    <col min="7" max="7" width="7" style="69" bestFit="1" customWidth="1"/>
    <col min="8" max="8" width="13.28515625" style="69" customWidth="1"/>
    <col min="9" max="9" width="14.42578125" style="69" customWidth="1"/>
    <col min="10" max="10" width="12.140625" style="69" bestFit="1" customWidth="1"/>
    <col min="11" max="11" width="13.5703125" style="69" bestFit="1" customWidth="1"/>
    <col min="12" max="12" width="3.140625" style="69" customWidth="1"/>
  </cols>
  <sheetData>
    <row r="1" spans="1:11" ht="16.5" thickBot="1" x14ac:dyDescent="0.25">
      <c r="A1" s="632" t="s">
        <v>155</v>
      </c>
      <c r="B1" s="633"/>
      <c r="C1" s="633"/>
      <c r="D1" s="633"/>
      <c r="E1" s="633"/>
      <c r="F1" s="633"/>
      <c r="G1" s="633"/>
      <c r="H1" s="633"/>
      <c r="I1" s="633"/>
      <c r="J1" s="633"/>
      <c r="K1" s="634"/>
    </row>
    <row r="2" spans="1:11" ht="13.5" thickBot="1" x14ac:dyDescent="0.25">
      <c r="A2" s="638" t="str">
        <f>Buildings!A1</f>
        <v>ул. Каменогорская, 30</v>
      </c>
      <c r="B2" s="639"/>
      <c r="C2" s="554" t="str">
        <f>Buildings!A4</f>
        <v>Площадь: [м2]</v>
      </c>
      <c r="D2" s="555">
        <f>Buildings!B4</f>
        <v>11157.41</v>
      </c>
      <c r="E2" s="556" t="str">
        <f>Buildings!A8</f>
        <v>Количество квартир:</v>
      </c>
      <c r="F2" s="557">
        <f>Buildings!B8</f>
        <v>142</v>
      </c>
      <c r="G2" s="640" t="str">
        <f>Buildings!A7</f>
        <v xml:space="preserve">Количество этажей: </v>
      </c>
      <c r="H2" s="640"/>
      <c r="I2" s="557">
        <f>Buildings!B7</f>
        <v>9</v>
      </c>
      <c r="J2" s="558"/>
      <c r="K2" s="559"/>
    </row>
    <row r="3" spans="1:11" x14ac:dyDescent="0.2">
      <c r="A3" s="627" t="s">
        <v>163</v>
      </c>
      <c r="B3" s="628"/>
      <c r="C3" s="628"/>
      <c r="D3" s="628"/>
      <c r="E3" s="628"/>
      <c r="F3" s="629"/>
      <c r="G3" s="630" t="s">
        <v>164</v>
      </c>
      <c r="H3" s="630"/>
      <c r="I3" s="630"/>
      <c r="J3" s="630"/>
      <c r="K3" s="631"/>
    </row>
    <row r="4" spans="1:11" ht="76.5" x14ac:dyDescent="0.2">
      <c r="A4" s="618" t="s">
        <v>156</v>
      </c>
      <c r="B4" s="620" t="s">
        <v>157</v>
      </c>
      <c r="C4" s="112" t="s">
        <v>153</v>
      </c>
      <c r="D4" s="113" t="s">
        <v>158</v>
      </c>
      <c r="E4" s="114" t="s">
        <v>159</v>
      </c>
      <c r="F4" s="115" t="s">
        <v>160</v>
      </c>
      <c r="G4" s="622" t="s">
        <v>157</v>
      </c>
      <c r="H4" s="120" t="s">
        <v>153</v>
      </c>
      <c r="I4" s="120" t="s">
        <v>158</v>
      </c>
      <c r="J4" s="121" t="s">
        <v>161</v>
      </c>
      <c r="K4" s="122" t="s">
        <v>162</v>
      </c>
    </row>
    <row r="5" spans="1:11" ht="25.5" x14ac:dyDescent="0.2">
      <c r="A5" s="619"/>
      <c r="B5" s="621"/>
      <c r="C5" s="116" t="s">
        <v>36</v>
      </c>
      <c r="D5" s="117" t="s">
        <v>36</v>
      </c>
      <c r="E5" s="118" t="s">
        <v>165</v>
      </c>
      <c r="F5" s="119" t="s">
        <v>166</v>
      </c>
      <c r="G5" s="623"/>
      <c r="H5" s="127" t="s">
        <v>36</v>
      </c>
      <c r="I5" s="127" t="s">
        <v>36</v>
      </c>
      <c r="J5" s="128" t="s">
        <v>165</v>
      </c>
      <c r="K5" s="129" t="s">
        <v>166</v>
      </c>
    </row>
    <row r="6" spans="1:11" x14ac:dyDescent="0.2">
      <c r="A6" s="90">
        <v>2011</v>
      </c>
      <c r="B6" s="96">
        <f>COUNTIF(Bills!B4:B15,"&gt;0")</f>
        <v>12</v>
      </c>
      <c r="C6" s="97">
        <f>SUM(Bills!B4:B15)</f>
        <v>24129</v>
      </c>
      <c r="D6" s="98">
        <f>C6/B6</f>
        <v>2010.75</v>
      </c>
      <c r="E6" s="99">
        <f>C6/$D$2</f>
        <v>2.162598667611928</v>
      </c>
      <c r="F6" s="91">
        <f>C6/$F$2</f>
        <v>169.92253521126761</v>
      </c>
      <c r="G6" s="123">
        <f>COUNTIF(Bills!C4:C15,"&gt;0")</f>
        <v>12</v>
      </c>
      <c r="H6" s="136">
        <f>SUM(Bills!C4:C15)</f>
        <v>1302749.6000000001</v>
      </c>
      <c r="I6" s="136">
        <f>H6/G6</f>
        <v>108562.46666666667</v>
      </c>
      <c r="J6" s="130">
        <f>H6/$D$2</f>
        <v>116.76093286882889</v>
      </c>
      <c r="K6" s="131">
        <f>H6/$F$2</f>
        <v>9174.2929577464802</v>
      </c>
    </row>
    <row r="7" spans="1:11" x14ac:dyDescent="0.2">
      <c r="A7" s="560">
        <v>2012</v>
      </c>
      <c r="B7" s="100">
        <f>COUNTIF(Bills!B16:B27,"&gt;0")</f>
        <v>12</v>
      </c>
      <c r="C7" s="101">
        <f>SUM(Bills!B16:B27)</f>
        <v>29016</v>
      </c>
      <c r="D7" s="102">
        <f t="shared" ref="D7:D8" si="0">C7/B7</f>
        <v>2418</v>
      </c>
      <c r="E7" s="103">
        <f t="shared" ref="E7:E8" si="1">C7/$D$2</f>
        <v>2.600603545087973</v>
      </c>
      <c r="F7" s="93">
        <f t="shared" ref="F7:F8" si="2">C7/$F$2</f>
        <v>204.33802816901408</v>
      </c>
      <c r="G7" s="124">
        <f>COUNTIF(Bills!C16:C27,"&gt;0")</f>
        <v>12</v>
      </c>
      <c r="H7" s="137">
        <f>SUM(Bills!C16:C27)</f>
        <v>1505970</v>
      </c>
      <c r="I7" s="137">
        <f t="shared" ref="I7:I8" si="3">H7/G7</f>
        <v>125497.5</v>
      </c>
      <c r="J7" s="132">
        <f t="shared" ref="J7:J8" si="4">H7/$D$2</f>
        <v>134.97487320085935</v>
      </c>
      <c r="K7" s="133">
        <f t="shared" ref="K7:K8" si="5">H7/$F$2</f>
        <v>10605.422535211268</v>
      </c>
    </row>
    <row r="8" spans="1:11" x14ac:dyDescent="0.2">
      <c r="A8" s="94">
        <v>2013</v>
      </c>
      <c r="B8" s="104">
        <f>COUNTIF(Bills!B28:B39,"&gt;0")</f>
        <v>9</v>
      </c>
      <c r="C8" s="105">
        <f>SUM(Bills!B28:B39)</f>
        <v>19754</v>
      </c>
      <c r="D8" s="106">
        <f t="shared" si="0"/>
        <v>2194.8888888888887</v>
      </c>
      <c r="E8" s="107">
        <f t="shared" si="1"/>
        <v>1.7704825761534264</v>
      </c>
      <c r="F8" s="95">
        <f t="shared" si="2"/>
        <v>139.11267605633802</v>
      </c>
      <c r="G8" s="125">
        <f>COUNTIF(Bills!C28:C39,"&gt;0")</f>
        <v>9</v>
      </c>
      <c r="H8" s="138">
        <f>SUM(Bills!C28:C39)</f>
        <v>1009872.8</v>
      </c>
      <c r="I8" s="138">
        <f t="shared" si="3"/>
        <v>112208.08888888889</v>
      </c>
      <c r="J8" s="134">
        <f t="shared" si="4"/>
        <v>90.511400047143567</v>
      </c>
      <c r="K8" s="135">
        <f t="shared" si="5"/>
        <v>7111.7802816901412</v>
      </c>
    </row>
    <row r="9" spans="1:11" ht="13.5" thickBot="1" x14ac:dyDescent="0.25">
      <c r="A9" s="88" t="s">
        <v>167</v>
      </c>
      <c r="B9" s="108">
        <f>SUM(B6:B8)</f>
        <v>33</v>
      </c>
      <c r="C9" s="109">
        <f>SUM(C6:C8)</f>
        <v>72899</v>
      </c>
      <c r="D9" s="109">
        <f>C9/B9</f>
        <v>2209.060606060606</v>
      </c>
      <c r="E9" s="110">
        <f>AVERAGE(E6:E8)</f>
        <v>2.1778949296177759</v>
      </c>
      <c r="F9" s="89">
        <f>AVERAGE(F6:F8)</f>
        <v>171.12441314553993</v>
      </c>
      <c r="G9" s="111">
        <f>SUM(G6:G8)</f>
        <v>33</v>
      </c>
      <c r="H9" s="126">
        <f>SUM(H6:H8)</f>
        <v>3818592.4000000004</v>
      </c>
      <c r="I9" s="126">
        <f>AVERAGE(I6:I8)</f>
        <v>115422.68518518518</v>
      </c>
      <c r="J9" s="139">
        <f>AVERAGE(J6:J8)</f>
        <v>114.08240203894394</v>
      </c>
      <c r="K9" s="140">
        <f>AVERAGE(K6:K8)</f>
        <v>8963.8319248826301</v>
      </c>
    </row>
    <row r="10" spans="1:11" ht="13.5" thickBot="1" x14ac:dyDescent="0.25"/>
    <row r="11" spans="1:11" ht="13.5" thickBot="1" x14ac:dyDescent="0.25">
      <c r="A11" s="635" t="str">
        <f>Buildings!C1</f>
        <v>ул. Каменогорская, 86</v>
      </c>
      <c r="B11" s="636"/>
      <c r="C11" s="561" t="str">
        <f>$C$2</f>
        <v>Площадь: [м2]</v>
      </c>
      <c r="D11" s="562">
        <f>Buildings!D4</f>
        <v>11301.35</v>
      </c>
      <c r="E11" s="563" t="str">
        <f>$E$2</f>
        <v>Количество квартир:</v>
      </c>
      <c r="F11" s="564">
        <f>Buildings!D8</f>
        <v>146</v>
      </c>
      <c r="G11" s="637" t="str">
        <f>$G$2</f>
        <v xml:space="preserve">Количество этажей: </v>
      </c>
      <c r="H11" s="637"/>
      <c r="I11" s="564">
        <f>Buildings!D7</f>
        <v>9</v>
      </c>
      <c r="J11" s="565"/>
      <c r="K11" s="566"/>
    </row>
    <row r="12" spans="1:11" x14ac:dyDescent="0.2">
      <c r="A12" s="627" t="s">
        <v>163</v>
      </c>
      <c r="B12" s="628"/>
      <c r="C12" s="628"/>
      <c r="D12" s="628"/>
      <c r="E12" s="628"/>
      <c r="F12" s="629"/>
      <c r="G12" s="630" t="s">
        <v>164</v>
      </c>
      <c r="H12" s="630"/>
      <c r="I12" s="630"/>
      <c r="J12" s="630"/>
      <c r="K12" s="631"/>
    </row>
    <row r="13" spans="1:11" ht="76.5" x14ac:dyDescent="0.2">
      <c r="A13" s="618" t="s">
        <v>156</v>
      </c>
      <c r="B13" s="620" t="s">
        <v>157</v>
      </c>
      <c r="C13" s="112" t="s">
        <v>153</v>
      </c>
      <c r="D13" s="113" t="s">
        <v>158</v>
      </c>
      <c r="E13" s="114" t="s">
        <v>159</v>
      </c>
      <c r="F13" s="115" t="s">
        <v>160</v>
      </c>
      <c r="G13" s="622" t="s">
        <v>157</v>
      </c>
      <c r="H13" s="120" t="s">
        <v>153</v>
      </c>
      <c r="I13" s="120" t="s">
        <v>158</v>
      </c>
      <c r="J13" s="121" t="s">
        <v>161</v>
      </c>
      <c r="K13" s="122" t="s">
        <v>162</v>
      </c>
    </row>
    <row r="14" spans="1:11" ht="25.5" x14ac:dyDescent="0.2">
      <c r="A14" s="619"/>
      <c r="B14" s="621"/>
      <c r="C14" s="116" t="s">
        <v>36</v>
      </c>
      <c r="D14" s="117" t="s">
        <v>36</v>
      </c>
      <c r="E14" s="118" t="s">
        <v>165</v>
      </c>
      <c r="F14" s="119" t="s">
        <v>166</v>
      </c>
      <c r="G14" s="623"/>
      <c r="H14" s="127" t="s">
        <v>36</v>
      </c>
      <c r="I14" s="127" t="s">
        <v>36</v>
      </c>
      <c r="J14" s="128" t="s">
        <v>165</v>
      </c>
      <c r="K14" s="129" t="s">
        <v>166</v>
      </c>
    </row>
    <row r="15" spans="1:11" x14ac:dyDescent="0.2">
      <c r="A15" s="90">
        <v>2011</v>
      </c>
      <c r="B15" s="96">
        <f>COUNTIF(Bills!D4:D15,"&gt;0")</f>
        <v>0</v>
      </c>
      <c r="C15" s="97">
        <f>SUM(Bills!D4:D15)</f>
        <v>0</v>
      </c>
      <c r="D15" s="98">
        <f>IF(C15&gt;0,C15/B15,0)</f>
        <v>0</v>
      </c>
      <c r="E15" s="99">
        <f>C15/$D$11</f>
        <v>0</v>
      </c>
      <c r="F15" s="91">
        <f>C15/$F$11</f>
        <v>0</v>
      </c>
      <c r="G15" s="123">
        <f>COUNTIF(Bills!E4:E15,"&gt;0")</f>
        <v>0</v>
      </c>
      <c r="H15" s="136">
        <f>SUM(Bills!E4:E15)</f>
        <v>0</v>
      </c>
      <c r="I15" s="136">
        <f>IF(H15&gt;0,H15/G15,0)</f>
        <v>0</v>
      </c>
      <c r="J15" s="130">
        <f>H15/$D$11</f>
        <v>0</v>
      </c>
      <c r="K15" s="131">
        <f>H15/$F$11</f>
        <v>0</v>
      </c>
    </row>
    <row r="16" spans="1:11" x14ac:dyDescent="0.2">
      <c r="A16" s="560">
        <v>2012</v>
      </c>
      <c r="B16" s="100">
        <f>COUNTIF(Bills!D16:D27,"&gt;0")</f>
        <v>2</v>
      </c>
      <c r="C16" s="101">
        <f>SUM(Bills!D16:D27)</f>
        <v>3811</v>
      </c>
      <c r="D16" s="102">
        <f t="shared" ref="D16:D17" si="6">IF(C16&gt;0,C16/B16,0)</f>
        <v>1905.5</v>
      </c>
      <c r="E16" s="103">
        <f>C16/$D$11</f>
        <v>0.33721635025903984</v>
      </c>
      <c r="F16" s="93">
        <f>C16/$F$11</f>
        <v>26.102739726027398</v>
      </c>
      <c r="G16" s="124">
        <f>COUNTIF(Bills!E16:E27,"&gt;0")</f>
        <v>2</v>
      </c>
      <c r="H16" s="137">
        <f>SUM(Bills!E16:E27)</f>
        <v>330797.19999999995</v>
      </c>
      <c r="I16" s="137">
        <f t="shared" ref="I16:I17" si="7">IF(H16&gt;0,H16/G16,0)</f>
        <v>165398.59999999998</v>
      </c>
      <c r="J16" s="132">
        <f t="shared" ref="J16:J17" si="8">H16/$D$11</f>
        <v>29.270591566494264</v>
      </c>
      <c r="K16" s="133">
        <f t="shared" ref="K16:K17" si="9">H16/$F$11</f>
        <v>2265.7342465753422</v>
      </c>
    </row>
    <row r="17" spans="1:11" x14ac:dyDescent="0.2">
      <c r="A17" s="94">
        <v>2013</v>
      </c>
      <c r="B17" s="104">
        <f>COUNTIF(Bills!D28:D39,"&gt;0")</f>
        <v>9</v>
      </c>
      <c r="C17" s="105">
        <f>SUM(Bills!D28:D39)</f>
        <v>20377</v>
      </c>
      <c r="D17" s="106">
        <f t="shared" si="6"/>
        <v>2264.1111111111113</v>
      </c>
      <c r="E17" s="107">
        <f>C17/$D$11</f>
        <v>1.8030589265884163</v>
      </c>
      <c r="F17" s="95">
        <f>C17/$F$11</f>
        <v>139.56849315068493</v>
      </c>
      <c r="G17" s="125">
        <f>COUNTIF(Bills!E28:E39,"&gt;0")</f>
        <v>9</v>
      </c>
      <c r="H17" s="138">
        <f>SUM(Bills!E28:E39)</f>
        <v>803520.40000000014</v>
      </c>
      <c r="I17" s="138">
        <f t="shared" si="7"/>
        <v>89280.044444444458</v>
      </c>
      <c r="J17" s="134">
        <f t="shared" si="8"/>
        <v>71.099505811252655</v>
      </c>
      <c r="K17" s="135">
        <f t="shared" si="9"/>
        <v>5503.5643835616447</v>
      </c>
    </row>
    <row r="18" spans="1:11" ht="13.5" thickBot="1" x14ac:dyDescent="0.25">
      <c r="A18" s="88" t="s">
        <v>167</v>
      </c>
      <c r="B18" s="108">
        <f>SUM(B15:B17)</f>
        <v>11</v>
      </c>
      <c r="C18" s="109">
        <f>SUM(C15:C17)</f>
        <v>24188</v>
      </c>
      <c r="D18" s="109">
        <f>C18/B18</f>
        <v>2198.909090909091</v>
      </c>
      <c r="E18" s="110">
        <f>AVERAGE(E15:E17)</f>
        <v>0.7134250922824853</v>
      </c>
      <c r="F18" s="89">
        <f>AVERAGE(F15:F17)</f>
        <v>55.223744292237448</v>
      </c>
      <c r="G18" s="111">
        <f>SUM(G15:G17)</f>
        <v>11</v>
      </c>
      <c r="H18" s="126">
        <f>SUM(H15:H17)</f>
        <v>1134317.6000000001</v>
      </c>
      <c r="I18" s="126">
        <f>AVERAGE(I15:I17)</f>
        <v>84892.881481481483</v>
      </c>
      <c r="J18" s="139">
        <f>AVERAGE(J15:J17)</f>
        <v>33.456699125915641</v>
      </c>
      <c r="K18" s="140">
        <f>AVERAGE(K15:K17)</f>
        <v>2589.7662100456623</v>
      </c>
    </row>
    <row r="19" spans="1:11" ht="13.5" thickBot="1" x14ac:dyDescent="0.25">
      <c r="A19" s="625" t="str">
        <f>Buildings!E1</f>
        <v>ул. Казимировская, 9</v>
      </c>
      <c r="B19" s="626"/>
      <c r="C19" s="141" t="str">
        <f>$C$2</f>
        <v>Площадь: [м2]</v>
      </c>
      <c r="D19" s="142">
        <f>Buildings!F4</f>
        <v>8690.41</v>
      </c>
      <c r="E19" s="143" t="str">
        <f>$E$2</f>
        <v>Количество квартир:</v>
      </c>
      <c r="F19" s="144">
        <f>Buildings!H8</f>
        <v>132</v>
      </c>
      <c r="G19" s="624" t="str">
        <f>$G$2</f>
        <v xml:space="preserve">Количество этажей: </v>
      </c>
      <c r="H19" s="624"/>
      <c r="I19" s="147">
        <f>Buildings!F7</f>
        <v>19</v>
      </c>
      <c r="J19" s="145"/>
      <c r="K19" s="146"/>
    </row>
    <row r="20" spans="1:11" x14ac:dyDescent="0.2">
      <c r="A20" s="627" t="s">
        <v>163</v>
      </c>
      <c r="B20" s="628"/>
      <c r="C20" s="628"/>
      <c r="D20" s="628"/>
      <c r="E20" s="628"/>
      <c r="F20" s="629"/>
      <c r="G20" s="630" t="s">
        <v>164</v>
      </c>
      <c r="H20" s="630"/>
      <c r="I20" s="630"/>
      <c r="J20" s="630"/>
      <c r="K20" s="631"/>
    </row>
    <row r="21" spans="1:11" ht="76.5" x14ac:dyDescent="0.2">
      <c r="A21" s="618" t="s">
        <v>156</v>
      </c>
      <c r="B21" s="620" t="s">
        <v>157</v>
      </c>
      <c r="C21" s="112" t="s">
        <v>153</v>
      </c>
      <c r="D21" s="113" t="s">
        <v>158</v>
      </c>
      <c r="E21" s="114" t="s">
        <v>159</v>
      </c>
      <c r="F21" s="115" t="s">
        <v>160</v>
      </c>
      <c r="G21" s="622" t="s">
        <v>157</v>
      </c>
      <c r="H21" s="120" t="s">
        <v>154</v>
      </c>
      <c r="I21" s="120" t="s">
        <v>168</v>
      </c>
      <c r="J21" s="121" t="s">
        <v>161</v>
      </c>
      <c r="K21" s="122" t="s">
        <v>162</v>
      </c>
    </row>
    <row r="22" spans="1:11" ht="25.5" x14ac:dyDescent="0.2">
      <c r="A22" s="619"/>
      <c r="B22" s="621"/>
      <c r="C22" s="116" t="s">
        <v>36</v>
      </c>
      <c r="D22" s="117" t="s">
        <v>36</v>
      </c>
      <c r="E22" s="118" t="s">
        <v>165</v>
      </c>
      <c r="F22" s="119" t="s">
        <v>166</v>
      </c>
      <c r="G22" s="623"/>
      <c r="H22" s="127" t="s">
        <v>36</v>
      </c>
      <c r="I22" s="127" t="s">
        <v>36</v>
      </c>
      <c r="J22" s="128" t="s">
        <v>165</v>
      </c>
      <c r="K22" s="129" t="s">
        <v>166</v>
      </c>
    </row>
    <row r="23" spans="1:11" x14ac:dyDescent="0.2">
      <c r="A23" s="90">
        <v>2011</v>
      </c>
      <c r="B23" s="96">
        <f>COUNTIF(Bills!F4:F15,"&gt;0")</f>
        <v>0</v>
      </c>
      <c r="C23" s="97">
        <f>SUM(Bills!F4:F15)</f>
        <v>0</v>
      </c>
      <c r="D23" s="98">
        <f>IF(C23&gt;0,C23/B23,0)</f>
        <v>0</v>
      </c>
      <c r="E23" s="99">
        <f>C23/$D$19</f>
        <v>0</v>
      </c>
      <c r="F23" s="91">
        <f>C23/$F$19</f>
        <v>0</v>
      </c>
      <c r="G23" s="123">
        <f>COUNTIF(Bills!G4:G15,"&gt;0")</f>
        <v>0</v>
      </c>
      <c r="H23" s="136">
        <f>SUM(Bills!G4:G15)</f>
        <v>0</v>
      </c>
      <c r="I23" s="136">
        <f>IF(H23&gt;0,H23/G23,0)</f>
        <v>0</v>
      </c>
      <c r="J23" s="130">
        <f>H23/$D$19</f>
        <v>0</v>
      </c>
      <c r="K23" s="131">
        <f>H23/$F$19</f>
        <v>0</v>
      </c>
    </row>
    <row r="24" spans="1:11" x14ac:dyDescent="0.2">
      <c r="A24" s="92">
        <v>2012</v>
      </c>
      <c r="B24" s="100">
        <f>COUNTIF(Bills!F16:F27,"&gt;0")</f>
        <v>4</v>
      </c>
      <c r="C24" s="101">
        <f>SUM(Bills!F16:F27)</f>
        <v>15220</v>
      </c>
      <c r="D24" s="102">
        <f t="shared" ref="D24:D25" si="10">IF(C24&gt;0,C24/B24,0)</f>
        <v>3805</v>
      </c>
      <c r="E24" s="103">
        <f t="shared" ref="E24:E25" si="11">C24/$D$19</f>
        <v>1.751355804846952</v>
      </c>
      <c r="F24" s="93">
        <f t="shared" ref="F24:F25" si="12">C24/$F$19</f>
        <v>115.3030303030303</v>
      </c>
      <c r="G24" s="124">
        <f>COUNTIF(Bills!G16:G27,"&gt;0")</f>
        <v>6</v>
      </c>
      <c r="H24" s="137">
        <f>SUM(Bills!G16:G27)</f>
        <v>285557.2</v>
      </c>
      <c r="I24" s="137">
        <f t="shared" ref="I24:I25" si="13">IF(H24&gt;0,H24/G24,0)</f>
        <v>47592.866666666669</v>
      </c>
      <c r="J24" s="132">
        <f t="shared" ref="J24:J25" si="14">H24/$D$19</f>
        <v>32.858886980015903</v>
      </c>
      <c r="K24" s="133">
        <f t="shared" ref="K24:K25" si="15">H24/$F$19</f>
        <v>2163.3121212121214</v>
      </c>
    </row>
    <row r="25" spans="1:11" x14ac:dyDescent="0.2">
      <c r="A25" s="94">
        <v>2013</v>
      </c>
      <c r="B25" s="104">
        <f>COUNTIF(Bills!F28:F39,"&gt;0")</f>
        <v>9</v>
      </c>
      <c r="C25" s="105">
        <f>SUM(Bills!F28:F39)</f>
        <v>24184</v>
      </c>
      <c r="D25" s="106">
        <f t="shared" si="10"/>
        <v>2687.1111111111113</v>
      </c>
      <c r="E25" s="107">
        <f t="shared" si="11"/>
        <v>2.7828376336674565</v>
      </c>
      <c r="F25" s="95">
        <f t="shared" si="12"/>
        <v>183.21212121212122</v>
      </c>
      <c r="G25" s="125">
        <f>COUNTIF(Bills!G28:G39,"&gt;0")</f>
        <v>9</v>
      </c>
      <c r="H25" s="138">
        <f>SUM(Bills!G28:G39)</f>
        <v>740265.60000000009</v>
      </c>
      <c r="I25" s="138">
        <f t="shared" si="13"/>
        <v>82251.733333333337</v>
      </c>
      <c r="J25" s="134">
        <f t="shared" si="14"/>
        <v>85.181895905946917</v>
      </c>
      <c r="K25" s="135">
        <f t="shared" si="15"/>
        <v>5608.0727272727281</v>
      </c>
    </row>
    <row r="26" spans="1:11" ht="13.5" thickBot="1" x14ac:dyDescent="0.25">
      <c r="A26" s="88" t="s">
        <v>167</v>
      </c>
      <c r="B26" s="108">
        <f>SUM(B23:B25)</f>
        <v>13</v>
      </c>
      <c r="C26" s="109">
        <f>SUM(C23:C25)</f>
        <v>39404</v>
      </c>
      <c r="D26" s="109">
        <f>C26/B26</f>
        <v>3031.0769230769229</v>
      </c>
      <c r="E26" s="110">
        <f>AVERAGE(E23:E25)</f>
        <v>1.5113978128381362</v>
      </c>
      <c r="F26" s="89">
        <f>AVERAGE(F23:F25)</f>
        <v>99.505050505050505</v>
      </c>
      <c r="G26" s="111">
        <f>SUM(G23:G25)</f>
        <v>15</v>
      </c>
      <c r="H26" s="126">
        <f>SUM(H23:H25)</f>
        <v>1025822.8</v>
      </c>
      <c r="I26" s="126">
        <f>AVERAGE(I23:I25)</f>
        <v>43281.533333333333</v>
      </c>
      <c r="J26" s="139">
        <f>AVERAGE(J23:J25)</f>
        <v>39.346927628654271</v>
      </c>
      <c r="K26" s="140">
        <f>AVERAGE(K23:K25)</f>
        <v>2590.4616161616163</v>
      </c>
    </row>
    <row r="27" spans="1:11" ht="13.5" thickBot="1" x14ac:dyDescent="0.25"/>
    <row r="28" spans="1:11" ht="13.5" thickBot="1" x14ac:dyDescent="0.25">
      <c r="A28" s="641" t="str">
        <f>Buildings!G1</f>
        <v>ул. Кунцевщина, 35</v>
      </c>
      <c r="B28" s="642"/>
      <c r="C28" s="567" t="str">
        <f>$C$2</f>
        <v>Площадь: [м2]</v>
      </c>
      <c r="D28" s="568">
        <f>Buildings!H4</f>
        <v>9875.65</v>
      </c>
      <c r="E28" s="569" t="str">
        <f>$E$2</f>
        <v>Количество квартир:</v>
      </c>
      <c r="F28" s="570">
        <f>Buildings!H8</f>
        <v>132</v>
      </c>
      <c r="G28" s="643" t="str">
        <f>$G$2</f>
        <v xml:space="preserve">Количество этажей: </v>
      </c>
      <c r="H28" s="643"/>
      <c r="I28" s="571">
        <f>Buildings!H7</f>
        <v>19</v>
      </c>
      <c r="J28" s="572"/>
      <c r="K28" s="573"/>
    </row>
    <row r="29" spans="1:11" x14ac:dyDescent="0.2">
      <c r="A29" s="627" t="s">
        <v>163</v>
      </c>
      <c r="B29" s="628"/>
      <c r="C29" s="628"/>
      <c r="D29" s="628"/>
      <c r="E29" s="628"/>
      <c r="F29" s="629"/>
      <c r="G29" s="630" t="s">
        <v>164</v>
      </c>
      <c r="H29" s="630"/>
      <c r="I29" s="630"/>
      <c r="J29" s="630"/>
      <c r="K29" s="631"/>
    </row>
    <row r="30" spans="1:11" ht="76.5" x14ac:dyDescent="0.2">
      <c r="A30" s="618" t="s">
        <v>156</v>
      </c>
      <c r="B30" s="620" t="s">
        <v>157</v>
      </c>
      <c r="C30" s="112" t="s">
        <v>153</v>
      </c>
      <c r="D30" s="113" t="s">
        <v>158</v>
      </c>
      <c r="E30" s="114" t="s">
        <v>159</v>
      </c>
      <c r="F30" s="115" t="s">
        <v>160</v>
      </c>
      <c r="G30" s="622" t="s">
        <v>157</v>
      </c>
      <c r="H30" s="120" t="s">
        <v>153</v>
      </c>
      <c r="I30" s="120" t="s">
        <v>158</v>
      </c>
      <c r="J30" s="121" t="s">
        <v>161</v>
      </c>
      <c r="K30" s="122" t="s">
        <v>162</v>
      </c>
    </row>
    <row r="31" spans="1:11" ht="25.5" x14ac:dyDescent="0.2">
      <c r="A31" s="619"/>
      <c r="B31" s="621"/>
      <c r="C31" s="116" t="s">
        <v>36</v>
      </c>
      <c r="D31" s="117" t="s">
        <v>36</v>
      </c>
      <c r="E31" s="118" t="s">
        <v>165</v>
      </c>
      <c r="F31" s="119" t="s">
        <v>166</v>
      </c>
      <c r="G31" s="623"/>
      <c r="H31" s="127" t="s">
        <v>36</v>
      </c>
      <c r="I31" s="127" t="s">
        <v>36</v>
      </c>
      <c r="J31" s="128" t="s">
        <v>165</v>
      </c>
      <c r="K31" s="129" t="s">
        <v>166</v>
      </c>
    </row>
    <row r="32" spans="1:11" x14ac:dyDescent="0.2">
      <c r="A32" s="90">
        <v>2011</v>
      </c>
      <c r="B32" s="96">
        <f>COUNTIF(Bills!H4:H15,"&gt;0")</f>
        <v>4</v>
      </c>
      <c r="C32" s="97">
        <f>SUM(Bills!H4:H15)</f>
        <v>4614</v>
      </c>
      <c r="D32" s="98">
        <f>IF(C32&gt;0,C32/B32,0)</f>
        <v>1153.5</v>
      </c>
      <c r="E32" s="99">
        <f>C32/$D$28</f>
        <v>0.46720975328206249</v>
      </c>
      <c r="F32" s="91">
        <f>C32/$F$28</f>
        <v>34.954545454545453</v>
      </c>
      <c r="G32" s="123">
        <f>COUNTIF(Bills!I4:I15,"&gt;0")</f>
        <v>4</v>
      </c>
      <c r="H32" s="136">
        <f>SUM(Bills!I4:I15)</f>
        <v>390003.60000000003</v>
      </c>
      <c r="I32" s="136">
        <f>IF(H32&gt;0,H32/G32,0)</f>
        <v>97500.900000000009</v>
      </c>
      <c r="J32" s="130">
        <f>H32/$D$28</f>
        <v>39.491436006743868</v>
      </c>
      <c r="K32" s="131">
        <f>H32/$F$28</f>
        <v>2954.5727272727277</v>
      </c>
    </row>
    <row r="33" spans="1:11" x14ac:dyDescent="0.2">
      <c r="A33" s="560">
        <v>2012</v>
      </c>
      <c r="B33" s="100">
        <f>COUNTIF(Bills!H16:H27,"&gt;0")</f>
        <v>12</v>
      </c>
      <c r="C33" s="101">
        <f>SUM(Bills!H16:H27)</f>
        <v>26145</v>
      </c>
      <c r="D33" s="102">
        <f t="shared" ref="D33:D34" si="16">IF(C33&gt;0,C33/B33,0)</f>
        <v>2178.75</v>
      </c>
      <c r="E33" s="103">
        <f t="shared" ref="E33:E34" si="17">C33/$D$28</f>
        <v>2.6474206761073957</v>
      </c>
      <c r="F33" s="93">
        <f t="shared" ref="F33:F34" si="18">C33/$F$28</f>
        <v>198.06818181818181</v>
      </c>
      <c r="G33" s="124">
        <f>COUNTIF(Bills!I16:I27,"&gt;0")</f>
        <v>12</v>
      </c>
      <c r="H33" s="137">
        <f>SUM(Bills!I16:I27)</f>
        <v>981858.8</v>
      </c>
      <c r="I33" s="137">
        <f t="shared" ref="I33:I34" si="19">IF(H33&gt;0,H33/G33,0)</f>
        <v>81821.566666666666</v>
      </c>
      <c r="J33" s="132">
        <f>H33/$D$28</f>
        <v>99.422194994759849</v>
      </c>
      <c r="K33" s="133">
        <f t="shared" ref="K33:K34" si="20">H33/$F$28</f>
        <v>7438.3242424242426</v>
      </c>
    </row>
    <row r="34" spans="1:11" x14ac:dyDescent="0.2">
      <c r="A34" s="94">
        <v>2013</v>
      </c>
      <c r="B34" s="104">
        <f>COUNTIF(Bills!H28:H39,"&gt;0")</f>
        <v>9</v>
      </c>
      <c r="C34" s="105">
        <f>SUM(Bills!H28:H39)</f>
        <v>17609</v>
      </c>
      <c r="D34" s="106">
        <f t="shared" si="16"/>
        <v>1956.5555555555557</v>
      </c>
      <c r="E34" s="107">
        <f t="shared" si="17"/>
        <v>1.7830725066198174</v>
      </c>
      <c r="F34" s="95">
        <f t="shared" si="18"/>
        <v>133.40151515151516</v>
      </c>
      <c r="G34" s="125">
        <f>COUNTIF(Bills!I28:I39,"&gt;0")</f>
        <v>9</v>
      </c>
      <c r="H34" s="138">
        <f>SUM(Bills!I28:I39)</f>
        <v>642616.80000000005</v>
      </c>
      <c r="I34" s="138">
        <f t="shared" si="19"/>
        <v>71401.866666666669</v>
      </c>
      <c r="J34" s="134">
        <f>H34/$D$28</f>
        <v>65.070835843716623</v>
      </c>
      <c r="K34" s="135">
        <f t="shared" si="20"/>
        <v>4868.3090909090915</v>
      </c>
    </row>
    <row r="35" spans="1:11" ht="13.5" thickBot="1" x14ac:dyDescent="0.25">
      <c r="A35" s="88" t="s">
        <v>167</v>
      </c>
      <c r="B35" s="108">
        <f>SUM(B32:B34)</f>
        <v>25</v>
      </c>
      <c r="C35" s="109">
        <f>SUM(C32:C34)</f>
        <v>48368</v>
      </c>
      <c r="D35" s="109">
        <f>C35/B35</f>
        <v>1934.72</v>
      </c>
      <c r="E35" s="110">
        <f>AVERAGE(E32:E34)</f>
        <v>1.6325676453364253</v>
      </c>
      <c r="F35" s="89">
        <f>AVERAGE(F32:F34)</f>
        <v>122.14141414141413</v>
      </c>
      <c r="G35" s="111">
        <f>SUM(G32:G34)</f>
        <v>25</v>
      </c>
      <c r="H35" s="126">
        <f>SUM(H32:H34)</f>
        <v>2014479.2000000002</v>
      </c>
      <c r="I35" s="126">
        <f>AVERAGE(I32:I34)</f>
        <v>83574.777777777781</v>
      </c>
      <c r="J35" s="139">
        <f>AVERAGE(J32:J34)</f>
        <v>67.994822281740113</v>
      </c>
      <c r="K35" s="140">
        <f>AVERAGE(K32:K34)</f>
        <v>5087.0686868686871</v>
      </c>
    </row>
    <row r="42" spans="1:11" ht="12.75" customHeight="1" x14ac:dyDescent="0.2"/>
    <row r="70" ht="12.75" customHeight="1" x14ac:dyDescent="0.2"/>
  </sheetData>
  <mergeCells count="29">
    <mergeCell ref="A28:B28"/>
    <mergeCell ref="A29:F29"/>
    <mergeCell ref="G29:K29"/>
    <mergeCell ref="A30:A31"/>
    <mergeCell ref="B30:B31"/>
    <mergeCell ref="G30:G31"/>
    <mergeCell ref="G28:H28"/>
    <mergeCell ref="A1:K1"/>
    <mergeCell ref="A3:F3"/>
    <mergeCell ref="G3:K3"/>
    <mergeCell ref="A11:B11"/>
    <mergeCell ref="A12:F12"/>
    <mergeCell ref="G12:K12"/>
    <mergeCell ref="G11:H11"/>
    <mergeCell ref="G4:G5"/>
    <mergeCell ref="A2:B2"/>
    <mergeCell ref="A4:A5"/>
    <mergeCell ref="B4:B5"/>
    <mergeCell ref="G2:H2"/>
    <mergeCell ref="A21:A22"/>
    <mergeCell ref="B21:B22"/>
    <mergeCell ref="G21:G22"/>
    <mergeCell ref="G19:H19"/>
    <mergeCell ref="A13:A14"/>
    <mergeCell ref="B13:B14"/>
    <mergeCell ref="G13:G14"/>
    <mergeCell ref="A19:B19"/>
    <mergeCell ref="A20:F20"/>
    <mergeCell ref="G20:K20"/>
  </mergeCells>
  <printOptions horizontalCentered="1"/>
  <pageMargins left="0.39370078740157483" right="0.31496062992125984" top="1.21" bottom="0.78740157480314965" header="0.59055118110236227" footer="0.59055118110236227"/>
  <pageSetup paperSize="9" scale="97" orientation="landscape" r:id="rId1"/>
  <headerFooter alignWithMargins="0">
    <oddHeader>&amp;L&amp;"Arial,Grassetto"GALENITALIA&amp;C&amp;"Arial,Grassetto"Consumi Elettrici - ENEL&amp;R&amp;"Arial,Grassetto Corsivo"Anno di riferimento: 2009/10</oddHeader>
    <oddFooter>&amp;L&amp;A&amp;RPag.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K2" workbookViewId="0">
      <selection activeCell="B5" sqref="B5"/>
    </sheetView>
  </sheetViews>
  <sheetFormatPr defaultRowHeight="12.75" x14ac:dyDescent="0.2"/>
  <cols>
    <col min="1" max="1" width="15.42578125" style="69" bestFit="1" customWidth="1"/>
    <col min="2" max="2" width="9.42578125" style="69" bestFit="1" customWidth="1"/>
    <col min="3" max="3" width="6.85546875" style="69" customWidth="1"/>
    <col min="4" max="4" width="7.7109375" style="69" customWidth="1"/>
    <col min="5" max="5" width="14.42578125" style="69" customWidth="1"/>
    <col min="6" max="6" width="12.140625" style="69" customWidth="1"/>
    <col min="7" max="7" width="12.28515625" style="69" customWidth="1"/>
    <col min="8" max="9" width="14.7109375" style="69" customWidth="1"/>
    <col min="10" max="10" width="14.42578125" style="69" bestFit="1" customWidth="1"/>
    <col min="11" max="11" width="12.140625" style="69" bestFit="1" customWidth="1"/>
    <col min="12" max="12" width="12.28515625" style="69" bestFit="1" customWidth="1"/>
    <col min="13" max="14" width="14.7109375" style="69" bestFit="1" customWidth="1"/>
    <col min="15" max="15" width="3.140625" style="69" customWidth="1"/>
  </cols>
  <sheetData>
    <row r="1" spans="1:14" ht="15.75" x14ac:dyDescent="0.2">
      <c r="A1" s="644" t="s">
        <v>169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6"/>
    </row>
    <row r="2" spans="1:14" s="69" customFormat="1" x14ac:dyDescent="0.2">
      <c r="A2" s="647" t="s">
        <v>170</v>
      </c>
      <c r="B2" s="648"/>
      <c r="C2" s="648"/>
      <c r="D2" s="648"/>
      <c r="E2" s="648"/>
      <c r="F2" s="648"/>
      <c r="G2" s="648"/>
      <c r="H2" s="648"/>
      <c r="I2" s="649"/>
      <c r="J2" s="630" t="s">
        <v>164</v>
      </c>
      <c r="K2" s="630"/>
      <c r="L2" s="630"/>
      <c r="M2" s="630"/>
      <c r="N2" s="631"/>
    </row>
    <row r="3" spans="1:14" s="69" customFormat="1" ht="63.75" x14ac:dyDescent="0.2">
      <c r="A3" s="650" t="s">
        <v>171</v>
      </c>
      <c r="B3" s="165" t="s">
        <v>173</v>
      </c>
      <c r="C3" s="148" t="s">
        <v>174</v>
      </c>
      <c r="D3" s="149" t="s">
        <v>175</v>
      </c>
      <c r="E3" s="654" t="s">
        <v>176</v>
      </c>
      <c r="F3" s="576" t="s">
        <v>177</v>
      </c>
      <c r="G3" s="577" t="s">
        <v>158</v>
      </c>
      <c r="H3" s="578" t="s">
        <v>178</v>
      </c>
      <c r="I3" s="603" t="s">
        <v>179</v>
      </c>
      <c r="J3" s="652" t="s">
        <v>176</v>
      </c>
      <c r="K3" s="185" t="s">
        <v>177</v>
      </c>
      <c r="L3" s="185" t="s">
        <v>180</v>
      </c>
      <c r="M3" s="121" t="s">
        <v>181</v>
      </c>
      <c r="N3" s="122" t="s">
        <v>182</v>
      </c>
    </row>
    <row r="4" spans="1:14" s="69" customFormat="1" ht="25.5" x14ac:dyDescent="0.2">
      <c r="A4" s="651"/>
      <c r="B4" s="166" t="s">
        <v>172</v>
      </c>
      <c r="C4" s="163" t="s">
        <v>5</v>
      </c>
      <c r="D4" s="164" t="s">
        <v>5</v>
      </c>
      <c r="E4" s="655"/>
      <c r="F4" s="579" t="s">
        <v>36</v>
      </c>
      <c r="G4" s="580" t="s">
        <v>36</v>
      </c>
      <c r="H4" s="581" t="s">
        <v>165</v>
      </c>
      <c r="I4" s="582" t="s">
        <v>183</v>
      </c>
      <c r="J4" s="653"/>
      <c r="K4" s="127" t="s">
        <v>36</v>
      </c>
      <c r="L4" s="127" t="s">
        <v>36</v>
      </c>
      <c r="M4" s="128" t="s">
        <v>165</v>
      </c>
      <c r="N4" s="129" t="s">
        <v>183</v>
      </c>
    </row>
    <row r="5" spans="1:14" s="69" customFormat="1" ht="38.25" x14ac:dyDescent="0.2">
      <c r="A5" s="150" t="str">
        <f>Summary!A2</f>
        <v>ул. Каменогорская, 30</v>
      </c>
      <c r="B5" s="169" t="e">
        <f>[1]Зданиеs!B4</f>
        <v>#REF!</v>
      </c>
      <c r="C5" s="161" t="e">
        <f>[1]Зданиеs!B8</f>
        <v>#REF!</v>
      </c>
      <c r="D5" s="162">
        <f>Buildings!B7</f>
        <v>9</v>
      </c>
      <c r="E5" s="583" t="s">
        <v>184</v>
      </c>
      <c r="F5" s="584">
        <f>SUM(Bills!B25:B36)</f>
        <v>28052</v>
      </c>
      <c r="G5" s="585">
        <f>F5/12</f>
        <v>2337.6666666666665</v>
      </c>
      <c r="H5" s="586" t="e">
        <f>F5/B5</f>
        <v>#REF!</v>
      </c>
      <c r="I5" s="587" t="e">
        <f>F5/C5</f>
        <v>#REF!</v>
      </c>
      <c r="J5" s="167" t="s">
        <v>184</v>
      </c>
      <c r="K5" s="151">
        <f>SUM(Bills!C25:C36)</f>
        <v>1530921.6</v>
      </c>
      <c r="L5" s="151">
        <f>K5/12</f>
        <v>127576.8</v>
      </c>
      <c r="M5" s="152" t="e">
        <f>K5/B5</f>
        <v>#REF!</v>
      </c>
      <c r="N5" s="153" t="e">
        <f>K5/C5</f>
        <v>#REF!</v>
      </c>
    </row>
    <row r="6" spans="1:14" s="69" customFormat="1" ht="38.25" x14ac:dyDescent="0.2">
      <c r="A6" s="172" t="str">
        <f>Buildings!C1</f>
        <v>ул. Каменогорская, 86</v>
      </c>
      <c r="B6" s="173">
        <f>Buildings!D4</f>
        <v>11301.35</v>
      </c>
      <c r="C6" s="174">
        <f>Buildings!D8</f>
        <v>146</v>
      </c>
      <c r="D6" s="175">
        <f>Buildings!D7</f>
        <v>9</v>
      </c>
      <c r="E6" s="588" t="s">
        <v>184</v>
      </c>
      <c r="F6" s="589">
        <f>SUM(Bills!D26:D37)</f>
        <v>24188</v>
      </c>
      <c r="G6" s="590">
        <f t="shared" ref="G6:G8" si="0">F6/12</f>
        <v>2015.6666666666667</v>
      </c>
      <c r="H6" s="591">
        <f t="shared" ref="H6:H8" si="1">F6/B6</f>
        <v>2.140275276847456</v>
      </c>
      <c r="I6" s="592">
        <f t="shared" ref="I6:I8" si="2">F6/C6</f>
        <v>165.67123287671234</v>
      </c>
      <c r="J6" s="176" t="s">
        <v>185</v>
      </c>
      <c r="K6" s="177">
        <f>SUM(Bills!E26:E37)</f>
        <v>1134317.5999999999</v>
      </c>
      <c r="L6" s="177">
        <f t="shared" ref="L6:L8" si="3">K6/12</f>
        <v>94526.46666666666</v>
      </c>
      <c r="M6" s="178">
        <f t="shared" ref="M6:M8" si="4">K6/B6</f>
        <v>100.37009737774689</v>
      </c>
      <c r="N6" s="179">
        <f t="shared" ref="N6:N8" si="5">K6/C6</f>
        <v>7769.2986301369856</v>
      </c>
    </row>
    <row r="7" spans="1:14" s="69" customFormat="1" ht="38.25" x14ac:dyDescent="0.2">
      <c r="A7" s="180" t="str">
        <f>Buildings!E1</f>
        <v>ул. Казимировская, 9</v>
      </c>
      <c r="B7" s="181">
        <f>Buildings!F4</f>
        <v>8690.41</v>
      </c>
      <c r="C7" s="182">
        <f>Buildings!F8</f>
        <v>132</v>
      </c>
      <c r="D7" s="183">
        <f>Buildings!F7</f>
        <v>19</v>
      </c>
      <c r="E7" s="593" t="s">
        <v>184</v>
      </c>
      <c r="F7" s="594">
        <f>SUM(Bills!F25:F36)</f>
        <v>34197</v>
      </c>
      <c r="G7" s="595">
        <f t="shared" si="0"/>
        <v>2849.75</v>
      </c>
      <c r="H7" s="596">
        <f t="shared" si="1"/>
        <v>3.9350272311663086</v>
      </c>
      <c r="I7" s="597">
        <f t="shared" si="2"/>
        <v>259.06818181818181</v>
      </c>
      <c r="J7" s="184" t="s">
        <v>184</v>
      </c>
      <c r="K7" s="136">
        <f>SUM(Bills!G25:G36)</f>
        <v>973240</v>
      </c>
      <c r="L7" s="136">
        <f t="shared" si="3"/>
        <v>81103.333333333328</v>
      </c>
      <c r="M7" s="130">
        <f t="shared" si="4"/>
        <v>111.9901132397666</v>
      </c>
      <c r="N7" s="131">
        <f t="shared" si="5"/>
        <v>7373.030303030303</v>
      </c>
    </row>
    <row r="8" spans="1:14" s="69" customFormat="1" ht="26.25" thickBot="1" x14ac:dyDescent="0.25">
      <c r="A8" s="171" t="str">
        <f>Buildings!G1</f>
        <v>ул. Кунцевщина, 35</v>
      </c>
      <c r="B8" s="170">
        <f>Buildings!H4</f>
        <v>9875.65</v>
      </c>
      <c r="C8" s="154">
        <f>Buildings!H8</f>
        <v>132</v>
      </c>
      <c r="D8" s="155">
        <f>Buildings!H7</f>
        <v>19</v>
      </c>
      <c r="E8" s="598" t="s">
        <v>184</v>
      </c>
      <c r="F8" s="599">
        <f>SUM(Bills!H25:H36)</f>
        <v>24757</v>
      </c>
      <c r="G8" s="600">
        <f t="shared" si="0"/>
        <v>2063.0833333333335</v>
      </c>
      <c r="H8" s="601">
        <f t="shared" si="1"/>
        <v>2.5068729653238018</v>
      </c>
      <c r="I8" s="602">
        <f t="shared" si="2"/>
        <v>187.55303030303031</v>
      </c>
      <c r="J8" s="168" t="s">
        <v>184</v>
      </c>
      <c r="K8" s="156">
        <f>SUM(Bills!I25:I36)</f>
        <v>981429.60000000021</v>
      </c>
      <c r="L8" s="156">
        <f t="shared" si="3"/>
        <v>81785.800000000017</v>
      </c>
      <c r="M8" s="157">
        <f t="shared" si="4"/>
        <v>99.37873456430718</v>
      </c>
      <c r="N8" s="158">
        <f t="shared" si="5"/>
        <v>7435.072727272729</v>
      </c>
    </row>
    <row r="15" spans="1:14" s="69" customFormat="1" ht="12.75" customHeight="1" x14ac:dyDescent="0.2"/>
    <row r="43" s="69" customFormat="1" ht="12.75" customHeight="1" x14ac:dyDescent="0.2"/>
  </sheetData>
  <mergeCells count="6">
    <mergeCell ref="A1:N1"/>
    <mergeCell ref="A2:I2"/>
    <mergeCell ref="J2:N2"/>
    <mergeCell ref="A3:A4"/>
    <mergeCell ref="J3:J4"/>
    <mergeCell ref="E3:E4"/>
  </mergeCells>
  <printOptions horizontalCentered="1"/>
  <pageMargins left="0.39370078740157483" right="0.31496062992125984" top="1.21" bottom="0.78740157480314965" header="0.59055118110236227" footer="0.59055118110236227"/>
  <pageSetup paperSize="9" scale="97" orientation="landscape" r:id="rId1"/>
  <headerFooter alignWithMargins="0">
    <oddHeader>&amp;L&amp;"Arial,Grassetto"GALENITALIA&amp;C&amp;"Arial,Grassetto"Consumi Elettrici - ENEL&amp;R&amp;"Arial,Grassetto Corsivo"Anno di riferimento: 2009/10</oddHeader>
    <oddFooter>&amp;L&amp;A&amp;RPag. &amp;P di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61" zoomScale="110" zoomScaleNormal="110" workbookViewId="0">
      <selection activeCell="D4" sqref="D4"/>
    </sheetView>
  </sheetViews>
  <sheetFormatPr defaultRowHeight="12.75" x14ac:dyDescent="0.2"/>
  <cols>
    <col min="1" max="1" width="15.42578125" style="69" bestFit="1" customWidth="1"/>
    <col min="2" max="2" width="12.140625" style="69" bestFit="1" customWidth="1"/>
    <col min="3" max="3" width="7.140625" style="69" bestFit="1" customWidth="1"/>
    <col min="4" max="4" width="7" style="69" bestFit="1" customWidth="1"/>
    <col min="5" max="5" width="9.85546875" style="69" bestFit="1" customWidth="1"/>
    <col min="6" max="6" width="8.28515625" style="69" bestFit="1" customWidth="1"/>
    <col min="7" max="7" width="6.42578125" style="69" bestFit="1" customWidth="1"/>
    <col min="8" max="8" width="7.140625" style="69" bestFit="1" customWidth="1"/>
    <col min="9" max="9" width="7.28515625" style="69" bestFit="1" customWidth="1"/>
    <col min="10" max="10" width="11.85546875" style="69" bestFit="1" customWidth="1"/>
    <col min="11" max="11" width="8.28515625" style="69" bestFit="1" customWidth="1"/>
    <col min="12" max="12" width="7.28515625" style="69" bestFit="1" customWidth="1"/>
    <col min="13" max="13" width="7.140625" style="69" customWidth="1"/>
  </cols>
  <sheetData>
    <row r="1" spans="1:14" ht="15.75" x14ac:dyDescent="0.2">
      <c r="A1" s="644" t="s">
        <v>155</v>
      </c>
      <c r="B1" s="645"/>
      <c r="C1" s="645"/>
      <c r="D1" s="645"/>
      <c r="E1" s="645"/>
      <c r="F1" s="645"/>
      <c r="G1" s="645"/>
      <c r="H1" s="645"/>
      <c r="I1" s="656"/>
      <c r="J1" s="656"/>
      <c r="K1" s="645"/>
      <c r="L1" s="646"/>
    </row>
    <row r="2" spans="1:14" s="69" customFormat="1" x14ac:dyDescent="0.2">
      <c r="A2" s="659" t="s">
        <v>187</v>
      </c>
      <c r="B2" s="660"/>
      <c r="C2" s="660"/>
      <c r="D2" s="660"/>
      <c r="E2" s="660"/>
      <c r="F2" s="660"/>
      <c r="G2" s="661"/>
      <c r="H2" s="662" t="s">
        <v>188</v>
      </c>
      <c r="I2" s="663"/>
      <c r="J2" s="663"/>
      <c r="K2" s="663"/>
      <c r="L2" s="664"/>
    </row>
    <row r="3" spans="1:14" s="69" customFormat="1" ht="51" x14ac:dyDescent="0.2">
      <c r="A3" s="657" t="s">
        <v>186</v>
      </c>
      <c r="B3" s="293" t="s">
        <v>177</v>
      </c>
      <c r="C3" s="299" t="s">
        <v>10</v>
      </c>
      <c r="D3" s="148" t="s">
        <v>189</v>
      </c>
      <c r="E3" s="321" t="s">
        <v>190</v>
      </c>
      <c r="F3" s="326" t="s">
        <v>191</v>
      </c>
      <c r="G3" s="310" t="s">
        <v>192</v>
      </c>
      <c r="H3" s="299" t="s">
        <v>10</v>
      </c>
      <c r="I3" s="148" t="s">
        <v>189</v>
      </c>
      <c r="J3" s="321" t="s">
        <v>190</v>
      </c>
      <c r="K3" s="326" t="s">
        <v>191</v>
      </c>
      <c r="L3" s="331" t="s">
        <v>192</v>
      </c>
    </row>
    <row r="4" spans="1:14" s="69" customFormat="1" x14ac:dyDescent="0.2">
      <c r="A4" s="658"/>
      <c r="B4" s="294" t="s">
        <v>36</v>
      </c>
      <c r="C4" s="300" t="s">
        <v>36</v>
      </c>
      <c r="D4" s="163" t="s">
        <v>36</v>
      </c>
      <c r="E4" s="309" t="s">
        <v>36</v>
      </c>
      <c r="F4" s="316" t="s">
        <v>36</v>
      </c>
      <c r="G4" s="311" t="s">
        <v>36</v>
      </c>
      <c r="H4" s="300" t="s">
        <v>0</v>
      </c>
      <c r="I4" s="163" t="s">
        <v>0</v>
      </c>
      <c r="J4" s="309" t="s">
        <v>0</v>
      </c>
      <c r="K4" s="316" t="s">
        <v>0</v>
      </c>
      <c r="L4" s="129" t="s">
        <v>0</v>
      </c>
    </row>
    <row r="5" spans="1:14" s="69" customFormat="1" ht="38.25" x14ac:dyDescent="0.2">
      <c r="A5" s="150" t="str">
        <f>Summary!A2</f>
        <v>ул. Каменогорская, 30</v>
      </c>
      <c r="B5" s="295">
        <f>SUM(Bills!B16:B27)</f>
        <v>29016</v>
      </c>
      <c r="C5" s="301">
        <f>Sim.Buildings!Q13</f>
        <v>1624.98</v>
      </c>
      <c r="D5" s="305">
        <f>Sim.Buildings!Q49</f>
        <v>5221.4400000000005</v>
      </c>
      <c r="E5" s="322">
        <f>Sim.Buildings!Q71</f>
        <v>1314.0000000000002</v>
      </c>
      <c r="F5" s="327">
        <f>Sim.Buildings!Q84</f>
        <v>6570</v>
      </c>
      <c r="G5" s="312">
        <f>B5-SUM(C5:F5)</f>
        <v>14285.58</v>
      </c>
      <c r="H5" s="332">
        <f>C5/$B$5</f>
        <v>5.6002894954507859E-2</v>
      </c>
      <c r="I5" s="333">
        <f>D5/$B$5</f>
        <v>0.17995037220843674</v>
      </c>
      <c r="J5" s="334">
        <f>E5/$B$5</f>
        <v>4.5285359801488845E-2</v>
      </c>
      <c r="K5" s="335">
        <f>F5/$B$5</f>
        <v>0.22642679900744417</v>
      </c>
      <c r="L5" s="317">
        <f>G5/$B$5</f>
        <v>0.49233457402812242</v>
      </c>
      <c r="M5" s="553">
        <f>SUM(H5:L5)</f>
        <v>1</v>
      </c>
      <c r="N5" s="68"/>
    </row>
    <row r="6" spans="1:14" s="69" customFormat="1" ht="38.25" x14ac:dyDescent="0.2">
      <c r="A6" s="172" t="str">
        <f>Buildings!C1</f>
        <v>ул. Каменогорская, 86</v>
      </c>
      <c r="B6" s="296">
        <f>SUM(Bills!D26:D37)</f>
        <v>24188</v>
      </c>
      <c r="C6" s="302">
        <f>Sim.Buildings!Q22</f>
        <v>1543.0739999999998</v>
      </c>
      <c r="D6" s="306">
        <f>Sim.Buildings!Q54</f>
        <v>3237.9839999999995</v>
      </c>
      <c r="E6" s="323">
        <f>Sim.Buildings!Q74</f>
        <v>985.49999999999977</v>
      </c>
      <c r="F6" s="328">
        <f>Sim.Buildings!Q85</f>
        <v>5256</v>
      </c>
      <c r="G6" s="313">
        <f t="shared" ref="G6:G8" si="0">B6-SUM(C6:F6)</f>
        <v>13165.442000000001</v>
      </c>
      <c r="H6" s="336">
        <f>C6/$B$6</f>
        <v>6.3795022325119882E-2</v>
      </c>
      <c r="I6" s="337">
        <f t="shared" ref="I6:L6" si="1">D6/$B$6</f>
        <v>0.1338673722507028</v>
      </c>
      <c r="J6" s="338">
        <f t="shared" si="1"/>
        <v>4.0743343806846362E-2</v>
      </c>
      <c r="K6" s="339">
        <f t="shared" si="1"/>
        <v>0.21729783363651398</v>
      </c>
      <c r="L6" s="318">
        <f t="shared" si="1"/>
        <v>0.54429642798081701</v>
      </c>
      <c r="M6" s="553">
        <f t="shared" ref="M6:M8" si="2">SUM(H6:L6)</f>
        <v>1</v>
      </c>
      <c r="N6" s="68"/>
    </row>
    <row r="7" spans="1:14" s="69" customFormat="1" ht="38.25" x14ac:dyDescent="0.2">
      <c r="A7" s="180" t="str">
        <f>Buildings!E1</f>
        <v>ул. Казимировская, 9</v>
      </c>
      <c r="B7" s="297">
        <f>SUM(Bills!F25:F36)</f>
        <v>34197</v>
      </c>
      <c r="C7" s="303">
        <f>Sim.Buildings!Q31</f>
        <v>2379.3620000000001</v>
      </c>
      <c r="D7" s="307">
        <f>Sim.Buildings!Q60</f>
        <v>3893.9999999999995</v>
      </c>
      <c r="E7" s="324">
        <f>Sim.Buildings!Q77</f>
        <v>1760.4</v>
      </c>
      <c r="F7" s="329">
        <f>Sim.Buildings!Q88</f>
        <v>7519</v>
      </c>
      <c r="G7" s="314">
        <f t="shared" si="0"/>
        <v>18644.238000000001</v>
      </c>
      <c r="H7" s="340">
        <f>C7/$B$7</f>
        <v>6.9578091645465981E-2</v>
      </c>
      <c r="I7" s="341">
        <f t="shared" ref="I7:L7" si="3">D7/$B$7</f>
        <v>0.11386963768751644</v>
      </c>
      <c r="J7" s="342">
        <f t="shared" si="3"/>
        <v>5.1478199842091413E-2</v>
      </c>
      <c r="K7" s="343">
        <f t="shared" si="3"/>
        <v>0.21987308828259788</v>
      </c>
      <c r="L7" s="319">
        <f t="shared" si="3"/>
        <v>0.54520098254232829</v>
      </c>
      <c r="M7" s="553">
        <f t="shared" si="2"/>
        <v>1</v>
      </c>
    </row>
    <row r="8" spans="1:14" s="69" customFormat="1" ht="26.25" thickBot="1" x14ac:dyDescent="0.25">
      <c r="A8" s="171" t="str">
        <f>Buildings!G1</f>
        <v>ул. Кунцевщина, 35</v>
      </c>
      <c r="B8" s="298">
        <f>SUM(Bills!H25:H36)</f>
        <v>24757</v>
      </c>
      <c r="C8" s="304">
        <f>Sim.Buildings!Q41</f>
        <v>1116.973</v>
      </c>
      <c r="D8" s="308">
        <f>Sim.Buildings!Q65</f>
        <v>3692.4000000000005</v>
      </c>
      <c r="E8" s="325">
        <f>Sim.Buildings!Q80</f>
        <v>1314.0000000000002</v>
      </c>
      <c r="F8" s="330">
        <f>Sim.Buildings!Q91</f>
        <v>4182.8999999999996</v>
      </c>
      <c r="G8" s="315">
        <f t="shared" si="0"/>
        <v>14450.726999999999</v>
      </c>
      <c r="H8" s="344">
        <f>C8/$B$8</f>
        <v>4.5117461727996119E-2</v>
      </c>
      <c r="I8" s="345">
        <f t="shared" ref="I8:L8" si="4">D8/$B$8</f>
        <v>0.14914569616674075</v>
      </c>
      <c r="J8" s="346">
        <f t="shared" si="4"/>
        <v>5.3075897725895715E-2</v>
      </c>
      <c r="K8" s="347">
        <f t="shared" si="4"/>
        <v>0.16895827442743466</v>
      </c>
      <c r="L8" s="320">
        <f t="shared" si="4"/>
        <v>0.58370266995193276</v>
      </c>
      <c r="M8" s="553">
        <f t="shared" si="2"/>
        <v>1</v>
      </c>
    </row>
    <row r="9" spans="1:14" ht="13.5" thickBot="1" x14ac:dyDescent="0.25">
      <c r="A9" s="348" t="s">
        <v>193</v>
      </c>
      <c r="B9" s="349">
        <f>SUM(B5:B8)</f>
        <v>112158</v>
      </c>
      <c r="C9" s="353">
        <f t="shared" ref="C9:G9" si="5">SUM(C5:C8)</f>
        <v>6664.3890000000001</v>
      </c>
      <c r="D9" s="353">
        <f t="shared" si="5"/>
        <v>16045.824000000001</v>
      </c>
      <c r="E9" s="353">
        <f t="shared" si="5"/>
        <v>5373.9000000000005</v>
      </c>
      <c r="F9" s="353">
        <f t="shared" si="5"/>
        <v>23527.9</v>
      </c>
      <c r="G9" s="354">
        <f t="shared" si="5"/>
        <v>60545.987000000001</v>
      </c>
      <c r="H9" s="350">
        <f>C9/$B$9</f>
        <v>5.9419649066495481E-2</v>
      </c>
      <c r="I9" s="351">
        <f t="shared" ref="I9:L9" si="6">D9/$B$9</f>
        <v>0.14306446263307121</v>
      </c>
      <c r="J9" s="351">
        <f t="shared" si="6"/>
        <v>4.791365751885733E-2</v>
      </c>
      <c r="K9" s="351">
        <f t="shared" si="6"/>
        <v>0.20977460368408854</v>
      </c>
      <c r="L9" s="352">
        <f t="shared" si="6"/>
        <v>0.53982762709748744</v>
      </c>
    </row>
    <row r="15" spans="1:14" s="69" customFormat="1" ht="12.75" customHeight="1" x14ac:dyDescent="0.2"/>
    <row r="43" s="69" customFormat="1" ht="12.75" customHeight="1" x14ac:dyDescent="0.2"/>
  </sheetData>
  <mergeCells count="4">
    <mergeCell ref="A1:L1"/>
    <mergeCell ref="A3:A4"/>
    <mergeCell ref="A2:G2"/>
    <mergeCell ref="H2:L2"/>
  </mergeCells>
  <printOptions horizontalCentered="1"/>
  <pageMargins left="0.39370078740157483" right="0.31496062992125984" top="1.21" bottom="0.78740157480314965" header="0.59055118110236227" footer="0.59055118110236227"/>
  <pageSetup paperSize="9" scale="97" orientation="landscape" r:id="rId1"/>
  <headerFooter alignWithMargins="0">
    <oddHeader>&amp;L&amp;"Arial,Grassetto"GALENITALIA&amp;C&amp;"Arial,Grassetto"Consumi Elettrici - ENEL&amp;R&amp;"Arial,Grassetto Corsivo"Anno di riferimento: 2009/10</oddHeader>
    <oddFooter>&amp;L&amp;A&amp;RPag. &amp;P di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opLeftCell="A82" zoomScaleNormal="100" workbookViewId="0">
      <selection activeCell="S7" sqref="S7"/>
    </sheetView>
  </sheetViews>
  <sheetFormatPr defaultRowHeight="12.75" x14ac:dyDescent="0.2"/>
  <cols>
    <col min="1" max="1" width="17.7109375" style="30" bestFit="1" customWidth="1"/>
    <col min="2" max="2" width="16.85546875" style="29" bestFit="1" customWidth="1"/>
    <col min="3" max="3" width="29" style="29" bestFit="1" customWidth="1"/>
    <col min="4" max="4" width="6.85546875" style="29" bestFit="1" customWidth="1"/>
    <col min="5" max="6" width="5.7109375" style="29" bestFit="1" customWidth="1"/>
    <col min="7" max="10" width="5.7109375" style="29" customWidth="1"/>
    <col min="11" max="16" width="5.140625" style="29" bestFit="1" customWidth="1"/>
    <col min="17" max="17" width="8.7109375" style="30" bestFit="1" customWidth="1"/>
  </cols>
  <sheetData>
    <row r="1" spans="1:17" x14ac:dyDescent="0.2">
      <c r="B1"/>
      <c r="C1" s="200"/>
      <c r="D1" s="189"/>
      <c r="E1" s="190" t="s">
        <v>194</v>
      </c>
      <c r="F1" s="191" t="s">
        <v>195</v>
      </c>
      <c r="G1" s="191" t="s">
        <v>196</v>
      </c>
      <c r="H1" s="191" t="s">
        <v>197</v>
      </c>
      <c r="I1" s="191" t="s">
        <v>198</v>
      </c>
      <c r="J1" s="191" t="s">
        <v>199</v>
      </c>
      <c r="K1" s="191" t="s">
        <v>200</v>
      </c>
      <c r="L1" s="191" t="s">
        <v>201</v>
      </c>
      <c r="M1" s="191" t="s">
        <v>202</v>
      </c>
      <c r="N1" s="191" t="s">
        <v>203</v>
      </c>
      <c r="O1" s="191" t="s">
        <v>252</v>
      </c>
      <c r="P1" s="191" t="s">
        <v>204</v>
      </c>
      <c r="Q1" s="199" t="s">
        <v>156</v>
      </c>
    </row>
    <row r="2" spans="1:17" x14ac:dyDescent="0.2">
      <c r="B2"/>
      <c r="C2" s="205" t="s">
        <v>205</v>
      </c>
      <c r="D2" s="201" t="s">
        <v>207</v>
      </c>
      <c r="E2" s="202">
        <v>31</v>
      </c>
      <c r="F2" s="202">
        <v>28</v>
      </c>
      <c r="G2" s="202">
        <v>31</v>
      </c>
      <c r="H2" s="202">
        <v>30</v>
      </c>
      <c r="I2" s="203">
        <v>31</v>
      </c>
      <c r="J2" s="203">
        <v>30</v>
      </c>
      <c r="K2" s="203">
        <v>31</v>
      </c>
      <c r="L2" s="203">
        <v>31</v>
      </c>
      <c r="M2" s="203">
        <v>30</v>
      </c>
      <c r="N2" s="202">
        <v>31</v>
      </c>
      <c r="O2" s="202">
        <v>31</v>
      </c>
      <c r="P2" s="202">
        <v>30</v>
      </c>
      <c r="Q2" s="204">
        <f>SUM(E2:P2)</f>
        <v>365</v>
      </c>
    </row>
    <row r="3" spans="1:17" ht="13.5" thickBot="1" x14ac:dyDescent="0.25">
      <c r="B3"/>
      <c r="C3"/>
      <c r="D3" s="284"/>
      <c r="E3" s="46"/>
      <c r="F3" s="284"/>
      <c r="G3"/>
      <c r="H3" s="284"/>
      <c r="I3" s="284"/>
      <c r="J3" s="284"/>
      <c r="K3" s="284"/>
      <c r="L3" s="284"/>
      <c r="M3" s="284"/>
      <c r="N3" s="284"/>
      <c r="O3" s="284"/>
      <c r="P3" s="284"/>
      <c r="Q3"/>
    </row>
    <row r="4" spans="1:17" x14ac:dyDescent="0.2">
      <c r="A4" s="674" t="s">
        <v>206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6"/>
    </row>
    <row r="5" spans="1:17" ht="12.75" customHeight="1" x14ac:dyDescent="0.2">
      <c r="A5" s="665" t="s">
        <v>171</v>
      </c>
      <c r="B5" s="667" t="s">
        <v>17</v>
      </c>
      <c r="C5" s="669" t="s">
        <v>18</v>
      </c>
      <c r="D5" s="39" t="s">
        <v>20</v>
      </c>
      <c r="E5" s="40" t="s">
        <v>25</v>
      </c>
      <c r="F5" s="41" t="s">
        <v>29</v>
      </c>
      <c r="G5" s="356" t="s">
        <v>1</v>
      </c>
      <c r="H5" s="357" t="s">
        <v>27</v>
      </c>
      <c r="I5" s="358" t="s">
        <v>28</v>
      </c>
      <c r="J5" s="359" t="s">
        <v>30</v>
      </c>
      <c r="K5" s="360" t="s">
        <v>31</v>
      </c>
      <c r="L5" s="361" t="s">
        <v>32</v>
      </c>
      <c r="M5" s="362" t="s">
        <v>78</v>
      </c>
      <c r="N5" s="361" t="s">
        <v>33</v>
      </c>
      <c r="O5" s="362" t="s">
        <v>34</v>
      </c>
      <c r="P5" s="363" t="s">
        <v>35</v>
      </c>
      <c r="Q5" s="216" t="s">
        <v>29</v>
      </c>
    </row>
    <row r="6" spans="1:17" x14ac:dyDescent="0.2">
      <c r="A6" s="666"/>
      <c r="B6" s="668"/>
      <c r="C6" s="670"/>
      <c r="D6" s="37" t="s">
        <v>21</v>
      </c>
      <c r="E6" s="23" t="s">
        <v>26</v>
      </c>
      <c r="F6" s="38" t="s">
        <v>26</v>
      </c>
      <c r="G6" s="232" t="s">
        <v>5</v>
      </c>
      <c r="H6" s="195" t="s">
        <v>38</v>
      </c>
      <c r="I6" s="233" t="s">
        <v>38</v>
      </c>
      <c r="J6" s="222" t="s">
        <v>39</v>
      </c>
      <c r="K6" s="285" t="s">
        <v>39</v>
      </c>
      <c r="L6" s="286" t="s">
        <v>39</v>
      </c>
      <c r="M6" s="285" t="s">
        <v>39</v>
      </c>
      <c r="N6" s="286" t="s">
        <v>39</v>
      </c>
      <c r="O6" s="285" t="s">
        <v>39</v>
      </c>
      <c r="P6" s="287" t="s">
        <v>39</v>
      </c>
      <c r="Q6" s="217" t="s">
        <v>36</v>
      </c>
    </row>
    <row r="7" spans="1:17" ht="25.5" x14ac:dyDescent="0.2">
      <c r="A7" s="208" t="str">
        <f>Buildings!A1</f>
        <v>ул. Каменогорская, 30</v>
      </c>
      <c r="B7" s="1" t="s">
        <v>208</v>
      </c>
      <c r="C7" s="2" t="s">
        <v>214</v>
      </c>
      <c r="D7" s="3">
        <v>80</v>
      </c>
      <c r="E7" s="4">
        <v>11</v>
      </c>
      <c r="F7" s="5">
        <f>D7*E7</f>
        <v>880</v>
      </c>
      <c r="G7" s="231">
        <v>0.2</v>
      </c>
      <c r="H7" s="234">
        <v>12</v>
      </c>
      <c r="I7" s="235">
        <f>$Q$2</f>
        <v>365</v>
      </c>
      <c r="J7" s="223">
        <v>8</v>
      </c>
      <c r="K7" s="257">
        <v>8</v>
      </c>
      <c r="L7" s="31">
        <v>8</v>
      </c>
      <c r="M7" s="257">
        <v>8</v>
      </c>
      <c r="N7" s="31">
        <v>8</v>
      </c>
      <c r="O7" s="258">
        <v>8</v>
      </c>
      <c r="P7" s="259">
        <v>8</v>
      </c>
      <c r="Q7" s="210">
        <f>(F7/1000)*G7*I7*AVERAGE(J7:P7)</f>
        <v>513.92000000000007</v>
      </c>
    </row>
    <row r="8" spans="1:17" x14ac:dyDescent="0.2">
      <c r="A8" s="186"/>
      <c r="B8" s="6" t="s">
        <v>209</v>
      </c>
      <c r="C8" s="7" t="s">
        <v>214</v>
      </c>
      <c r="D8" s="8">
        <v>70</v>
      </c>
      <c r="E8" s="9">
        <v>11</v>
      </c>
      <c r="F8" s="10">
        <f t="shared" ref="F8:F37" si="0">D8*E8</f>
        <v>770</v>
      </c>
      <c r="G8" s="229">
        <v>0.2</v>
      </c>
      <c r="H8" s="236">
        <v>12</v>
      </c>
      <c r="I8" s="237">
        <f t="shared" ref="I8:I11" si="1">$Q$2</f>
        <v>365</v>
      </c>
      <c r="J8" s="224">
        <v>2</v>
      </c>
      <c r="K8" s="260">
        <v>2</v>
      </c>
      <c r="L8" s="32">
        <v>2</v>
      </c>
      <c r="M8" s="260">
        <v>2</v>
      </c>
      <c r="N8" s="32">
        <v>2</v>
      </c>
      <c r="O8" s="261">
        <v>2</v>
      </c>
      <c r="P8" s="262">
        <v>2</v>
      </c>
      <c r="Q8" s="211">
        <f t="shared" ref="Q8:Q37" si="2">(F8/1000)*G8*I8*AVERAGE(J8:P8)</f>
        <v>112.42000000000002</v>
      </c>
    </row>
    <row r="9" spans="1:17" x14ac:dyDescent="0.2">
      <c r="A9" s="186"/>
      <c r="B9" s="6" t="s">
        <v>210</v>
      </c>
      <c r="C9" s="7" t="s">
        <v>214</v>
      </c>
      <c r="D9" s="8">
        <v>8</v>
      </c>
      <c r="E9" s="9">
        <v>36</v>
      </c>
      <c r="F9" s="10">
        <f t="shared" si="0"/>
        <v>288</v>
      </c>
      <c r="G9" s="229">
        <v>0.2</v>
      </c>
      <c r="H9" s="236">
        <v>12</v>
      </c>
      <c r="I9" s="237">
        <f t="shared" si="1"/>
        <v>365</v>
      </c>
      <c r="J9" s="224">
        <v>1</v>
      </c>
      <c r="K9" s="260">
        <v>1</v>
      </c>
      <c r="L9" s="32">
        <v>1</v>
      </c>
      <c r="M9" s="260">
        <v>1</v>
      </c>
      <c r="N9" s="32">
        <v>1</v>
      </c>
      <c r="O9" s="261">
        <v>1</v>
      </c>
      <c r="P9" s="262">
        <v>1</v>
      </c>
      <c r="Q9" s="211">
        <f t="shared" si="2"/>
        <v>21.024000000000001</v>
      </c>
    </row>
    <row r="10" spans="1:17" x14ac:dyDescent="0.2">
      <c r="A10" s="186"/>
      <c r="B10" s="6" t="s">
        <v>211</v>
      </c>
      <c r="C10" s="7" t="s">
        <v>77</v>
      </c>
      <c r="D10" s="8">
        <v>12</v>
      </c>
      <c r="E10" s="9">
        <v>60</v>
      </c>
      <c r="F10" s="10">
        <f t="shared" si="0"/>
        <v>720</v>
      </c>
      <c r="G10" s="229">
        <v>0.2</v>
      </c>
      <c r="H10" s="236">
        <v>12</v>
      </c>
      <c r="I10" s="237">
        <f t="shared" si="1"/>
        <v>365</v>
      </c>
      <c r="J10" s="224">
        <v>1</v>
      </c>
      <c r="K10" s="260">
        <v>1</v>
      </c>
      <c r="L10" s="32">
        <v>1</v>
      </c>
      <c r="M10" s="260">
        <v>1</v>
      </c>
      <c r="N10" s="32">
        <v>1</v>
      </c>
      <c r="O10" s="261">
        <v>1</v>
      </c>
      <c r="P10" s="262">
        <v>1</v>
      </c>
      <c r="Q10" s="211">
        <f t="shared" si="2"/>
        <v>52.559999999999995</v>
      </c>
    </row>
    <row r="11" spans="1:17" x14ac:dyDescent="0.2">
      <c r="A11" s="186"/>
      <c r="B11" s="6" t="s">
        <v>212</v>
      </c>
      <c r="C11" s="7" t="s">
        <v>215</v>
      </c>
      <c r="D11" s="8">
        <v>76</v>
      </c>
      <c r="E11" s="9">
        <v>3</v>
      </c>
      <c r="F11" s="10">
        <f t="shared" si="0"/>
        <v>228</v>
      </c>
      <c r="G11" s="229">
        <v>0.2</v>
      </c>
      <c r="H11" s="236">
        <v>12</v>
      </c>
      <c r="I11" s="237">
        <f t="shared" si="1"/>
        <v>365</v>
      </c>
      <c r="J11" s="224">
        <v>24</v>
      </c>
      <c r="K11" s="260">
        <v>24</v>
      </c>
      <c r="L11" s="32">
        <v>24</v>
      </c>
      <c r="M11" s="260">
        <v>24</v>
      </c>
      <c r="N11" s="32">
        <v>24</v>
      </c>
      <c r="O11" s="261">
        <v>24</v>
      </c>
      <c r="P11" s="262">
        <v>24</v>
      </c>
      <c r="Q11" s="211">
        <f t="shared" si="2"/>
        <v>399.45600000000002</v>
      </c>
    </row>
    <row r="12" spans="1:17" x14ac:dyDescent="0.2">
      <c r="A12" s="187"/>
      <c r="B12" s="11" t="s">
        <v>213</v>
      </c>
      <c r="C12" s="12" t="s">
        <v>77</v>
      </c>
      <c r="D12" s="13">
        <v>12</v>
      </c>
      <c r="E12" s="14">
        <v>60</v>
      </c>
      <c r="F12" s="15">
        <f t="shared" si="0"/>
        <v>720</v>
      </c>
      <c r="G12" s="230">
        <v>0.2</v>
      </c>
      <c r="H12" s="238">
        <v>12</v>
      </c>
      <c r="I12" s="239">
        <f>$Q$2</f>
        <v>365</v>
      </c>
      <c r="J12" s="225">
        <v>10</v>
      </c>
      <c r="K12" s="269">
        <v>10</v>
      </c>
      <c r="L12" s="33">
        <v>10</v>
      </c>
      <c r="M12" s="269">
        <v>10</v>
      </c>
      <c r="N12" s="33">
        <v>10</v>
      </c>
      <c r="O12" s="270">
        <v>10</v>
      </c>
      <c r="P12" s="271">
        <v>10</v>
      </c>
      <c r="Q12" s="212">
        <f t="shared" si="2"/>
        <v>525.59999999999991</v>
      </c>
    </row>
    <row r="13" spans="1:17" x14ac:dyDescent="0.2">
      <c r="A13" s="671" t="s">
        <v>8</v>
      </c>
      <c r="B13" s="672"/>
      <c r="C13" s="672"/>
      <c r="D13" s="672"/>
      <c r="E13" s="672"/>
      <c r="F13" s="672"/>
      <c r="G13" s="677"/>
      <c r="H13" s="672"/>
      <c r="I13" s="672"/>
      <c r="J13" s="672"/>
      <c r="K13" s="672"/>
      <c r="L13" s="672"/>
      <c r="M13" s="672"/>
      <c r="N13" s="672"/>
      <c r="O13" s="672"/>
      <c r="P13" s="673"/>
      <c r="Q13" s="221">
        <f>SUM(Q7:Q12)</f>
        <v>1624.98</v>
      </c>
    </row>
    <row r="14" spans="1:17" ht="25.5" x14ac:dyDescent="0.2">
      <c r="A14" s="188" t="str">
        <f>Buildings!C1</f>
        <v>ул. Каменогорская, 86</v>
      </c>
      <c r="B14" s="1" t="s">
        <v>218</v>
      </c>
      <c r="C14" s="2" t="s">
        <v>214</v>
      </c>
      <c r="D14" s="3">
        <v>80</v>
      </c>
      <c r="E14" s="4">
        <v>11</v>
      </c>
      <c r="F14" s="5">
        <f>D14*E14</f>
        <v>880</v>
      </c>
      <c r="G14" s="241">
        <v>0.1</v>
      </c>
      <c r="H14" s="196">
        <v>12</v>
      </c>
      <c r="I14" s="5">
        <f t="shared" ref="I14:I21" si="3">$Q$2</f>
        <v>365</v>
      </c>
      <c r="J14" s="226">
        <v>8</v>
      </c>
      <c r="K14" s="255">
        <v>8</v>
      </c>
      <c r="L14" s="34">
        <v>8</v>
      </c>
      <c r="M14" s="255">
        <v>8</v>
      </c>
      <c r="N14" s="34">
        <v>8</v>
      </c>
      <c r="O14" s="272">
        <v>8</v>
      </c>
      <c r="P14" s="273">
        <v>8</v>
      </c>
      <c r="Q14" s="213">
        <f t="shared" ref="Q14:Q19" si="4">(F14/1000)*G14*I14*AVERAGE(J14:P14)</f>
        <v>256.96000000000004</v>
      </c>
    </row>
    <row r="15" spans="1:17" x14ac:dyDescent="0.2">
      <c r="A15" s="186"/>
      <c r="B15" s="6" t="s">
        <v>209</v>
      </c>
      <c r="C15" s="7" t="s">
        <v>214</v>
      </c>
      <c r="D15" s="8">
        <v>73</v>
      </c>
      <c r="E15" s="9">
        <v>11</v>
      </c>
      <c r="F15" s="10">
        <f t="shared" ref="F15:F19" si="5">D15*E15</f>
        <v>803</v>
      </c>
      <c r="G15" s="229">
        <v>0.2</v>
      </c>
      <c r="H15" s="197">
        <v>12</v>
      </c>
      <c r="I15" s="10">
        <f t="shared" si="3"/>
        <v>365</v>
      </c>
      <c r="J15" s="227">
        <v>2</v>
      </c>
      <c r="K15" s="256">
        <v>2</v>
      </c>
      <c r="L15" s="35">
        <v>2</v>
      </c>
      <c r="M15" s="256">
        <v>2</v>
      </c>
      <c r="N15" s="35">
        <v>2</v>
      </c>
      <c r="O15" s="264">
        <v>2</v>
      </c>
      <c r="P15" s="265">
        <v>2</v>
      </c>
      <c r="Q15" s="214">
        <f t="shared" si="4"/>
        <v>117.23800000000001</v>
      </c>
    </row>
    <row r="16" spans="1:17" x14ac:dyDescent="0.2">
      <c r="A16" s="186"/>
      <c r="B16" s="6" t="s">
        <v>216</v>
      </c>
      <c r="C16" s="7" t="s">
        <v>214</v>
      </c>
      <c r="D16" s="8">
        <v>8</v>
      </c>
      <c r="E16" s="9">
        <v>36</v>
      </c>
      <c r="F16" s="10">
        <f t="shared" si="5"/>
        <v>288</v>
      </c>
      <c r="G16" s="229">
        <v>0.2</v>
      </c>
      <c r="H16" s="197">
        <v>12</v>
      </c>
      <c r="I16" s="10">
        <f t="shared" si="3"/>
        <v>365</v>
      </c>
      <c r="J16" s="227">
        <v>1</v>
      </c>
      <c r="K16" s="256">
        <v>1</v>
      </c>
      <c r="L16" s="35">
        <v>1</v>
      </c>
      <c r="M16" s="256">
        <v>1</v>
      </c>
      <c r="N16" s="35">
        <v>1</v>
      </c>
      <c r="O16" s="264">
        <v>1</v>
      </c>
      <c r="P16" s="265">
        <v>1</v>
      </c>
      <c r="Q16" s="214">
        <f t="shared" si="4"/>
        <v>21.024000000000001</v>
      </c>
    </row>
    <row r="17" spans="1:17" x14ac:dyDescent="0.2">
      <c r="A17" s="186"/>
      <c r="B17" s="6" t="s">
        <v>211</v>
      </c>
      <c r="C17" s="7" t="s">
        <v>77</v>
      </c>
      <c r="D17" s="8">
        <v>12</v>
      </c>
      <c r="E17" s="9">
        <v>60</v>
      </c>
      <c r="F17" s="10">
        <f t="shared" si="5"/>
        <v>720</v>
      </c>
      <c r="G17" s="229">
        <v>0.1</v>
      </c>
      <c r="H17" s="197">
        <v>12</v>
      </c>
      <c r="I17" s="10">
        <f t="shared" si="3"/>
        <v>365</v>
      </c>
      <c r="J17" s="227">
        <v>1</v>
      </c>
      <c r="K17" s="256">
        <v>1</v>
      </c>
      <c r="L17" s="35">
        <v>1</v>
      </c>
      <c r="M17" s="256">
        <v>1</v>
      </c>
      <c r="N17" s="35">
        <v>1</v>
      </c>
      <c r="O17" s="264">
        <v>1</v>
      </c>
      <c r="P17" s="265">
        <v>1</v>
      </c>
      <c r="Q17" s="214">
        <f t="shared" si="4"/>
        <v>26.279999999999998</v>
      </c>
    </row>
    <row r="18" spans="1:17" x14ac:dyDescent="0.2">
      <c r="A18" s="186"/>
      <c r="B18" s="6" t="s">
        <v>212</v>
      </c>
      <c r="C18" s="7" t="s">
        <v>215</v>
      </c>
      <c r="D18" s="8">
        <v>76</v>
      </c>
      <c r="E18" s="9">
        <v>3</v>
      </c>
      <c r="F18" s="10">
        <f t="shared" si="5"/>
        <v>228</v>
      </c>
      <c r="G18" s="229">
        <v>0.1</v>
      </c>
      <c r="H18" s="197">
        <v>12</v>
      </c>
      <c r="I18" s="10">
        <f t="shared" si="3"/>
        <v>365</v>
      </c>
      <c r="J18" s="227">
        <v>24</v>
      </c>
      <c r="K18" s="256">
        <v>24</v>
      </c>
      <c r="L18" s="35">
        <v>24</v>
      </c>
      <c r="M18" s="256">
        <v>24</v>
      </c>
      <c r="N18" s="35">
        <v>24</v>
      </c>
      <c r="O18" s="264">
        <v>24</v>
      </c>
      <c r="P18" s="265">
        <v>24</v>
      </c>
      <c r="Q18" s="214">
        <f t="shared" si="4"/>
        <v>199.72800000000001</v>
      </c>
    </row>
    <row r="19" spans="1:17" x14ac:dyDescent="0.2">
      <c r="A19" s="186"/>
      <c r="B19" s="6" t="s">
        <v>213</v>
      </c>
      <c r="C19" s="7" t="s">
        <v>77</v>
      </c>
      <c r="D19" s="8">
        <v>11</v>
      </c>
      <c r="E19" s="9">
        <v>20</v>
      </c>
      <c r="F19" s="10">
        <f t="shared" si="5"/>
        <v>220</v>
      </c>
      <c r="G19" s="229">
        <v>0.3</v>
      </c>
      <c r="H19" s="197">
        <v>12</v>
      </c>
      <c r="I19" s="10">
        <f>$Q$2</f>
        <v>365</v>
      </c>
      <c r="J19" s="227">
        <v>10</v>
      </c>
      <c r="K19" s="256">
        <v>10</v>
      </c>
      <c r="L19" s="35">
        <v>10</v>
      </c>
      <c r="M19" s="256">
        <v>10</v>
      </c>
      <c r="N19" s="35">
        <v>10</v>
      </c>
      <c r="O19" s="264">
        <v>10</v>
      </c>
      <c r="P19" s="265">
        <v>10</v>
      </c>
      <c r="Q19" s="214">
        <f t="shared" si="4"/>
        <v>240.9</v>
      </c>
    </row>
    <row r="20" spans="1:17" x14ac:dyDescent="0.2">
      <c r="A20" s="186"/>
      <c r="B20" s="6" t="s">
        <v>217</v>
      </c>
      <c r="C20" s="7" t="s">
        <v>214</v>
      </c>
      <c r="D20" s="8">
        <v>14</v>
      </c>
      <c r="E20" s="9">
        <v>58</v>
      </c>
      <c r="F20" s="10">
        <f t="shared" ref="F20:F21" si="6">D20*E20</f>
        <v>812</v>
      </c>
      <c r="G20" s="229">
        <v>0.1</v>
      </c>
      <c r="H20" s="197">
        <v>12</v>
      </c>
      <c r="I20" s="10">
        <f t="shared" si="3"/>
        <v>365</v>
      </c>
      <c r="J20" s="243">
        <v>8</v>
      </c>
      <c r="K20" s="256">
        <v>8</v>
      </c>
      <c r="L20" s="35">
        <v>8</v>
      </c>
      <c r="M20" s="256">
        <v>8</v>
      </c>
      <c r="N20" s="35">
        <v>8</v>
      </c>
      <c r="O20" s="264">
        <v>0</v>
      </c>
      <c r="P20" s="265">
        <v>0</v>
      </c>
      <c r="Q20" s="214">
        <f>(F20/1000)*G20*I20*AVERAGE(J20:N20)</f>
        <v>237.10400000000001</v>
      </c>
    </row>
    <row r="21" spans="1:17" x14ac:dyDescent="0.2">
      <c r="A21" s="187"/>
      <c r="B21" s="11"/>
      <c r="C21" s="12" t="s">
        <v>214</v>
      </c>
      <c r="D21" s="13">
        <v>8</v>
      </c>
      <c r="E21" s="14">
        <v>38</v>
      </c>
      <c r="F21" s="15">
        <f t="shared" si="6"/>
        <v>304</v>
      </c>
      <c r="G21" s="230">
        <v>0.5</v>
      </c>
      <c r="H21" s="198">
        <v>12</v>
      </c>
      <c r="I21" s="15">
        <f t="shared" si="3"/>
        <v>365</v>
      </c>
      <c r="J21" s="228">
        <v>8</v>
      </c>
      <c r="K21" s="266">
        <v>8</v>
      </c>
      <c r="L21" s="36">
        <v>8</v>
      </c>
      <c r="M21" s="266">
        <v>8</v>
      </c>
      <c r="N21" s="36">
        <v>8</v>
      </c>
      <c r="O21" s="267">
        <v>0</v>
      </c>
      <c r="P21" s="268">
        <v>0</v>
      </c>
      <c r="Q21" s="215">
        <f>(F21/1000)*G21*I21*AVERAGE(J21:N21)</f>
        <v>443.84</v>
      </c>
    </row>
    <row r="22" spans="1:17" x14ac:dyDescent="0.2">
      <c r="A22" s="671" t="s">
        <v>8</v>
      </c>
      <c r="B22" s="672"/>
      <c r="C22" s="672"/>
      <c r="D22" s="672"/>
      <c r="E22" s="672"/>
      <c r="F22" s="672"/>
      <c r="G22" s="672"/>
      <c r="H22" s="672"/>
      <c r="I22" s="672"/>
      <c r="J22" s="672"/>
      <c r="K22" s="672"/>
      <c r="L22" s="672"/>
      <c r="M22" s="672"/>
      <c r="N22" s="672"/>
      <c r="O22" s="672"/>
      <c r="P22" s="673"/>
      <c r="Q22" s="221">
        <f>SUM(Q14:Q21)</f>
        <v>1543.0739999999998</v>
      </c>
    </row>
    <row r="23" spans="1:17" ht="25.5" x14ac:dyDescent="0.2">
      <c r="A23" s="242" t="str">
        <f>Buildings!E1</f>
        <v>ул. Казимировская, 9</v>
      </c>
      <c r="B23" s="24" t="s">
        <v>218</v>
      </c>
      <c r="C23" s="25" t="s">
        <v>214</v>
      </c>
      <c r="D23" s="26">
        <v>120</v>
      </c>
      <c r="E23" s="27">
        <v>11</v>
      </c>
      <c r="F23" s="28">
        <f t="shared" si="0"/>
        <v>1320</v>
      </c>
      <c r="G23" s="231">
        <v>0.1</v>
      </c>
      <c r="H23" s="234">
        <v>12</v>
      </c>
      <c r="I23" s="235">
        <f>$Q$2</f>
        <v>365</v>
      </c>
      <c r="J23" s="223">
        <v>8</v>
      </c>
      <c r="K23" s="257">
        <v>8</v>
      </c>
      <c r="L23" s="31">
        <v>8</v>
      </c>
      <c r="M23" s="257">
        <v>8</v>
      </c>
      <c r="N23" s="31">
        <v>8</v>
      </c>
      <c r="O23" s="258">
        <v>8</v>
      </c>
      <c r="P23" s="259">
        <v>8</v>
      </c>
      <c r="Q23" s="240">
        <f t="shared" si="2"/>
        <v>385.44</v>
      </c>
    </row>
    <row r="24" spans="1:17" x14ac:dyDescent="0.2">
      <c r="A24" s="186"/>
      <c r="B24" s="16" t="s">
        <v>219</v>
      </c>
      <c r="C24" s="7" t="s">
        <v>214</v>
      </c>
      <c r="D24" s="8">
        <v>42</v>
      </c>
      <c r="E24" s="9">
        <v>11</v>
      </c>
      <c r="F24" s="10">
        <f t="shared" si="0"/>
        <v>462</v>
      </c>
      <c r="G24" s="229">
        <v>0.1</v>
      </c>
      <c r="H24" s="236">
        <v>12</v>
      </c>
      <c r="I24" s="237">
        <f t="shared" ref="I24:I29" si="7">$Q$2</f>
        <v>365</v>
      </c>
      <c r="J24" s="224">
        <v>8</v>
      </c>
      <c r="K24" s="260">
        <v>8</v>
      </c>
      <c r="L24" s="32">
        <v>8</v>
      </c>
      <c r="M24" s="260">
        <v>8</v>
      </c>
      <c r="N24" s="32">
        <v>8</v>
      </c>
      <c r="O24" s="261">
        <v>8</v>
      </c>
      <c r="P24" s="262">
        <v>8</v>
      </c>
      <c r="Q24" s="214">
        <f t="shared" si="2"/>
        <v>134.90400000000002</v>
      </c>
    </row>
    <row r="25" spans="1:17" ht="22.5" x14ac:dyDescent="0.2">
      <c r="A25" s="186"/>
      <c r="B25" s="16" t="s">
        <v>211</v>
      </c>
      <c r="C25" s="7" t="s">
        <v>214</v>
      </c>
      <c r="D25" s="8">
        <v>6</v>
      </c>
      <c r="E25" s="9">
        <v>18</v>
      </c>
      <c r="F25" s="10">
        <f t="shared" si="0"/>
        <v>108</v>
      </c>
      <c r="G25" s="229">
        <v>0.1</v>
      </c>
      <c r="H25" s="236">
        <v>12</v>
      </c>
      <c r="I25" s="237">
        <f t="shared" si="7"/>
        <v>365</v>
      </c>
      <c r="J25" s="224">
        <v>1</v>
      </c>
      <c r="K25" s="260">
        <v>1</v>
      </c>
      <c r="L25" s="32">
        <v>1</v>
      </c>
      <c r="M25" s="260">
        <v>1</v>
      </c>
      <c r="N25" s="32">
        <v>1</v>
      </c>
      <c r="O25" s="261">
        <v>1</v>
      </c>
      <c r="P25" s="262">
        <v>1</v>
      </c>
      <c r="Q25" s="214">
        <f t="shared" si="2"/>
        <v>3.9420000000000002</v>
      </c>
    </row>
    <row r="26" spans="1:17" x14ac:dyDescent="0.2">
      <c r="A26" s="186"/>
      <c r="B26" s="6"/>
      <c r="C26" s="7" t="s">
        <v>214</v>
      </c>
      <c r="D26" s="8">
        <v>8</v>
      </c>
      <c r="E26" s="9">
        <v>36</v>
      </c>
      <c r="F26" s="10">
        <f t="shared" si="0"/>
        <v>288</v>
      </c>
      <c r="G26" s="229">
        <v>0.1</v>
      </c>
      <c r="H26" s="236">
        <v>12</v>
      </c>
      <c r="I26" s="237">
        <f t="shared" si="7"/>
        <v>365</v>
      </c>
      <c r="J26" s="224">
        <v>1</v>
      </c>
      <c r="K26" s="260">
        <v>1</v>
      </c>
      <c r="L26" s="32">
        <v>1</v>
      </c>
      <c r="M26" s="260">
        <v>1</v>
      </c>
      <c r="N26" s="32">
        <v>1</v>
      </c>
      <c r="O26" s="261">
        <v>1</v>
      </c>
      <c r="P26" s="262">
        <v>1</v>
      </c>
      <c r="Q26" s="214">
        <f t="shared" si="2"/>
        <v>10.512</v>
      </c>
    </row>
    <row r="27" spans="1:17" x14ac:dyDescent="0.2">
      <c r="A27" s="186"/>
      <c r="B27" s="6"/>
      <c r="C27" s="7" t="s">
        <v>214</v>
      </c>
      <c r="D27" s="8">
        <v>4</v>
      </c>
      <c r="E27" s="9">
        <v>58</v>
      </c>
      <c r="F27" s="10">
        <f t="shared" si="0"/>
        <v>232</v>
      </c>
      <c r="G27" s="229">
        <v>0.1</v>
      </c>
      <c r="H27" s="236">
        <v>12</v>
      </c>
      <c r="I27" s="237">
        <f t="shared" si="7"/>
        <v>365</v>
      </c>
      <c r="J27" s="224">
        <v>1</v>
      </c>
      <c r="K27" s="260">
        <v>1</v>
      </c>
      <c r="L27" s="32">
        <v>1</v>
      </c>
      <c r="M27" s="260">
        <v>1</v>
      </c>
      <c r="N27" s="32">
        <v>1</v>
      </c>
      <c r="O27" s="261">
        <v>1</v>
      </c>
      <c r="P27" s="262">
        <v>1</v>
      </c>
      <c r="Q27" s="214">
        <f t="shared" si="2"/>
        <v>8.468</v>
      </c>
    </row>
    <row r="28" spans="1:17" x14ac:dyDescent="0.2">
      <c r="A28" s="186"/>
      <c r="B28" s="6" t="s">
        <v>218</v>
      </c>
      <c r="C28" s="7" t="s">
        <v>216</v>
      </c>
      <c r="D28" s="8">
        <v>8</v>
      </c>
      <c r="E28" s="9">
        <v>11</v>
      </c>
      <c r="F28" s="10">
        <f t="shared" si="0"/>
        <v>88</v>
      </c>
      <c r="G28" s="229">
        <v>0.1</v>
      </c>
      <c r="H28" s="236">
        <v>12</v>
      </c>
      <c r="I28" s="237">
        <f t="shared" si="7"/>
        <v>365</v>
      </c>
      <c r="J28" s="224">
        <v>8</v>
      </c>
      <c r="K28" s="260">
        <v>8</v>
      </c>
      <c r="L28" s="32">
        <v>8</v>
      </c>
      <c r="M28" s="260">
        <v>8</v>
      </c>
      <c r="N28" s="32">
        <v>8</v>
      </c>
      <c r="O28" s="261">
        <v>8</v>
      </c>
      <c r="P28" s="262">
        <v>8</v>
      </c>
      <c r="Q28" s="214">
        <f t="shared" si="2"/>
        <v>25.696000000000002</v>
      </c>
    </row>
    <row r="29" spans="1:17" x14ac:dyDescent="0.2">
      <c r="A29" s="186"/>
      <c r="B29" s="6" t="s">
        <v>212</v>
      </c>
      <c r="C29" s="7" t="s">
        <v>215</v>
      </c>
      <c r="D29" s="8">
        <v>4</v>
      </c>
      <c r="E29" s="9">
        <v>100</v>
      </c>
      <c r="F29" s="10">
        <f t="shared" si="0"/>
        <v>400</v>
      </c>
      <c r="G29" s="229">
        <v>0.1</v>
      </c>
      <c r="H29" s="236">
        <v>12</v>
      </c>
      <c r="I29" s="237">
        <f t="shared" si="7"/>
        <v>365</v>
      </c>
      <c r="J29" s="224">
        <v>24</v>
      </c>
      <c r="K29" s="260">
        <v>24</v>
      </c>
      <c r="L29" s="32">
        <v>24</v>
      </c>
      <c r="M29" s="260">
        <v>24</v>
      </c>
      <c r="N29" s="32">
        <v>24</v>
      </c>
      <c r="O29" s="261">
        <v>24</v>
      </c>
      <c r="P29" s="262">
        <v>24</v>
      </c>
      <c r="Q29" s="214">
        <f t="shared" si="2"/>
        <v>350.40000000000009</v>
      </c>
    </row>
    <row r="30" spans="1:17" x14ac:dyDescent="0.2">
      <c r="A30" s="187"/>
      <c r="B30" s="11" t="s">
        <v>213</v>
      </c>
      <c r="C30" s="12" t="s">
        <v>214</v>
      </c>
      <c r="D30" s="13">
        <v>8</v>
      </c>
      <c r="E30" s="14">
        <v>100</v>
      </c>
      <c r="F30" s="15">
        <f t="shared" si="0"/>
        <v>800</v>
      </c>
      <c r="G30" s="229">
        <v>0.5</v>
      </c>
      <c r="H30" s="238">
        <v>12</v>
      </c>
      <c r="I30" s="239">
        <f>$Q$2</f>
        <v>365</v>
      </c>
      <c r="J30" s="225">
        <v>10</v>
      </c>
      <c r="K30" s="269">
        <v>10</v>
      </c>
      <c r="L30" s="33">
        <v>10</v>
      </c>
      <c r="M30" s="269">
        <v>10</v>
      </c>
      <c r="N30" s="33">
        <v>10</v>
      </c>
      <c r="O30" s="270">
        <v>10</v>
      </c>
      <c r="P30" s="271">
        <v>10</v>
      </c>
      <c r="Q30" s="215">
        <f t="shared" si="2"/>
        <v>1460</v>
      </c>
    </row>
    <row r="31" spans="1:17" x14ac:dyDescent="0.2">
      <c r="A31" s="671" t="s">
        <v>8</v>
      </c>
      <c r="B31" s="672"/>
      <c r="C31" s="672"/>
      <c r="D31" s="672"/>
      <c r="E31" s="672"/>
      <c r="F31" s="672"/>
      <c r="G31" s="672"/>
      <c r="H31" s="672"/>
      <c r="I31" s="672"/>
      <c r="J31" s="672"/>
      <c r="K31" s="672"/>
      <c r="L31" s="672"/>
      <c r="M31" s="672"/>
      <c r="N31" s="672"/>
      <c r="O31" s="672"/>
      <c r="P31" s="673"/>
      <c r="Q31" s="221">
        <f>SUM(Q23:Q30)</f>
        <v>2379.3620000000001</v>
      </c>
    </row>
    <row r="32" spans="1:17" x14ac:dyDescent="0.2">
      <c r="A32" s="244" t="str">
        <f>Buildings!G1</f>
        <v>ул. Кунцевщина, 35</v>
      </c>
      <c r="B32" s="1" t="s">
        <v>218</v>
      </c>
      <c r="C32" s="2" t="s">
        <v>214</v>
      </c>
      <c r="D32" s="3">
        <v>125</v>
      </c>
      <c r="E32" s="17">
        <v>11</v>
      </c>
      <c r="F32" s="18">
        <f t="shared" si="0"/>
        <v>1375</v>
      </c>
      <c r="G32" s="231">
        <v>0.1</v>
      </c>
      <c r="H32" s="234">
        <v>12</v>
      </c>
      <c r="I32" s="235">
        <f>$Q$2</f>
        <v>365</v>
      </c>
      <c r="J32" s="196">
        <v>8</v>
      </c>
      <c r="K32" s="255">
        <v>8</v>
      </c>
      <c r="L32" s="34">
        <v>8</v>
      </c>
      <c r="M32" s="255">
        <v>8</v>
      </c>
      <c r="N32" s="34">
        <v>8</v>
      </c>
      <c r="O32" s="272">
        <v>8</v>
      </c>
      <c r="P32" s="548">
        <v>8</v>
      </c>
      <c r="Q32" s="213">
        <f t="shared" si="2"/>
        <v>401.50000000000006</v>
      </c>
    </row>
    <row r="33" spans="1:17" x14ac:dyDescent="0.2">
      <c r="A33" s="186"/>
      <c r="B33" s="6" t="s">
        <v>219</v>
      </c>
      <c r="C33" s="7" t="s">
        <v>214</v>
      </c>
      <c r="D33" s="20">
        <v>38</v>
      </c>
      <c r="E33" s="21">
        <v>11</v>
      </c>
      <c r="F33" s="22">
        <f t="shared" si="0"/>
        <v>418</v>
      </c>
      <c r="G33" s="229">
        <v>0.1</v>
      </c>
      <c r="H33" s="236">
        <v>12</v>
      </c>
      <c r="I33" s="237">
        <f t="shared" ref="I33:I37" si="8">$Q$2</f>
        <v>365</v>
      </c>
      <c r="J33" s="197">
        <v>8</v>
      </c>
      <c r="K33" s="256">
        <v>8</v>
      </c>
      <c r="L33" s="35">
        <v>8</v>
      </c>
      <c r="M33" s="256">
        <v>8</v>
      </c>
      <c r="N33" s="35">
        <v>8</v>
      </c>
      <c r="O33" s="264">
        <v>8</v>
      </c>
      <c r="P33" s="549">
        <v>8</v>
      </c>
      <c r="Q33" s="214">
        <f t="shared" si="2"/>
        <v>122.05600000000001</v>
      </c>
    </row>
    <row r="34" spans="1:17" x14ac:dyDescent="0.2">
      <c r="A34" s="186"/>
      <c r="B34" s="6" t="s">
        <v>209</v>
      </c>
      <c r="C34" s="7" t="s">
        <v>214</v>
      </c>
      <c r="D34" s="20">
        <v>73</v>
      </c>
      <c r="E34" s="21">
        <v>11</v>
      </c>
      <c r="F34" s="22">
        <f t="shared" si="0"/>
        <v>803</v>
      </c>
      <c r="G34" s="229">
        <v>0.1</v>
      </c>
      <c r="H34" s="236">
        <v>12</v>
      </c>
      <c r="I34" s="237">
        <f t="shared" si="8"/>
        <v>365</v>
      </c>
      <c r="J34" s="197">
        <v>2</v>
      </c>
      <c r="K34" s="256">
        <v>2</v>
      </c>
      <c r="L34" s="35">
        <v>2</v>
      </c>
      <c r="M34" s="256">
        <v>2</v>
      </c>
      <c r="N34" s="35">
        <v>2</v>
      </c>
      <c r="O34" s="264">
        <v>2</v>
      </c>
      <c r="P34" s="549">
        <v>2</v>
      </c>
      <c r="Q34" s="214">
        <f t="shared" si="2"/>
        <v>58.619000000000007</v>
      </c>
    </row>
    <row r="35" spans="1:17" x14ac:dyDescent="0.2">
      <c r="A35" s="186"/>
      <c r="B35" s="6" t="s">
        <v>216</v>
      </c>
      <c r="C35" s="19" t="s">
        <v>77</v>
      </c>
      <c r="D35" s="20">
        <v>24</v>
      </c>
      <c r="E35" s="21">
        <v>36</v>
      </c>
      <c r="F35" s="22">
        <f t="shared" ref="F35" si="9">D35*E35</f>
        <v>864</v>
      </c>
      <c r="G35" s="229">
        <v>0.1</v>
      </c>
      <c r="H35" s="236">
        <v>12</v>
      </c>
      <c r="I35" s="237">
        <f t="shared" si="8"/>
        <v>365</v>
      </c>
      <c r="J35" s="197">
        <v>1</v>
      </c>
      <c r="K35" s="256">
        <v>1</v>
      </c>
      <c r="L35" s="35">
        <v>1</v>
      </c>
      <c r="M35" s="256">
        <v>1</v>
      </c>
      <c r="N35" s="35">
        <v>1</v>
      </c>
      <c r="O35" s="264">
        <v>1</v>
      </c>
      <c r="P35" s="549">
        <v>1</v>
      </c>
      <c r="Q35" s="214">
        <f t="shared" ref="Q35" si="10">(F35/1000)*G35*I35*AVERAGE(J35:P35)</f>
        <v>31.536000000000001</v>
      </c>
    </row>
    <row r="36" spans="1:17" x14ac:dyDescent="0.2">
      <c r="A36" s="186"/>
      <c r="B36" s="6" t="s">
        <v>211</v>
      </c>
      <c r="C36" s="19" t="s">
        <v>77</v>
      </c>
      <c r="D36" s="20">
        <v>40</v>
      </c>
      <c r="E36" s="21">
        <v>60</v>
      </c>
      <c r="F36" s="22">
        <f t="shared" si="0"/>
        <v>2400</v>
      </c>
      <c r="G36" s="229">
        <v>0.1</v>
      </c>
      <c r="H36" s="236">
        <v>12</v>
      </c>
      <c r="I36" s="237">
        <f t="shared" si="8"/>
        <v>365</v>
      </c>
      <c r="J36" s="197">
        <v>1</v>
      </c>
      <c r="K36" s="256">
        <v>1</v>
      </c>
      <c r="L36" s="35">
        <v>1</v>
      </c>
      <c r="M36" s="256">
        <v>1</v>
      </c>
      <c r="N36" s="35">
        <v>1</v>
      </c>
      <c r="O36" s="264">
        <v>1</v>
      </c>
      <c r="P36" s="549">
        <v>1</v>
      </c>
      <c r="Q36" s="214">
        <f t="shared" si="2"/>
        <v>87.6</v>
      </c>
    </row>
    <row r="37" spans="1:17" x14ac:dyDescent="0.2">
      <c r="A37" s="186"/>
      <c r="B37" s="6" t="s">
        <v>213</v>
      </c>
      <c r="C37" s="7" t="s">
        <v>214</v>
      </c>
      <c r="D37" s="355">
        <v>7</v>
      </c>
      <c r="E37" s="534">
        <v>30</v>
      </c>
      <c r="F37" s="10">
        <f t="shared" si="0"/>
        <v>210</v>
      </c>
      <c r="G37" s="229">
        <v>0.1</v>
      </c>
      <c r="H37" s="236">
        <v>12</v>
      </c>
      <c r="I37" s="237">
        <f t="shared" si="8"/>
        <v>365</v>
      </c>
      <c r="J37" s="550">
        <v>10</v>
      </c>
      <c r="K37" s="256">
        <v>10</v>
      </c>
      <c r="L37" s="256">
        <v>10</v>
      </c>
      <c r="M37" s="256">
        <v>10</v>
      </c>
      <c r="N37" s="256">
        <v>10</v>
      </c>
      <c r="O37" s="256">
        <v>10</v>
      </c>
      <c r="P37" s="263">
        <v>10</v>
      </c>
      <c r="Q37" s="214">
        <f t="shared" si="2"/>
        <v>76.650000000000006</v>
      </c>
    </row>
    <row r="38" spans="1:17" x14ac:dyDescent="0.2">
      <c r="A38" s="254"/>
      <c r="B38" s="6" t="s">
        <v>212</v>
      </c>
      <c r="C38" s="7" t="s">
        <v>215</v>
      </c>
      <c r="D38" s="8">
        <v>5</v>
      </c>
      <c r="E38" s="9">
        <v>3</v>
      </c>
      <c r="F38" s="10">
        <f t="shared" ref="F38:F40" si="11">D38*E38</f>
        <v>15</v>
      </c>
      <c r="G38" s="229">
        <v>0.1</v>
      </c>
      <c r="H38" s="236">
        <v>12</v>
      </c>
      <c r="I38" s="237">
        <f t="shared" ref="I38:I40" si="12">$Q$2</f>
        <v>365</v>
      </c>
      <c r="J38" s="197">
        <v>24</v>
      </c>
      <c r="K38" s="256">
        <v>24</v>
      </c>
      <c r="L38" s="35">
        <v>24</v>
      </c>
      <c r="M38" s="256">
        <v>24</v>
      </c>
      <c r="N38" s="35">
        <v>24</v>
      </c>
      <c r="O38" s="264">
        <v>24</v>
      </c>
      <c r="P38" s="549">
        <v>24</v>
      </c>
      <c r="Q38" s="214">
        <f t="shared" ref="Q38" si="13">(F38/1000)*G38*I38*AVERAGE(J38:P38)</f>
        <v>13.14</v>
      </c>
    </row>
    <row r="39" spans="1:17" x14ac:dyDescent="0.2">
      <c r="A39" s="186"/>
      <c r="B39" s="6" t="s">
        <v>217</v>
      </c>
      <c r="C39" s="7" t="s">
        <v>214</v>
      </c>
      <c r="D39" s="8">
        <v>14</v>
      </c>
      <c r="E39" s="9">
        <v>58</v>
      </c>
      <c r="F39" s="10">
        <f t="shared" si="11"/>
        <v>812</v>
      </c>
      <c r="G39" s="229">
        <v>0.1</v>
      </c>
      <c r="H39" s="197">
        <v>12</v>
      </c>
      <c r="I39" s="10">
        <f t="shared" si="12"/>
        <v>365</v>
      </c>
      <c r="J39" s="551">
        <v>8</v>
      </c>
      <c r="K39" s="256">
        <v>8</v>
      </c>
      <c r="L39" s="35">
        <v>8</v>
      </c>
      <c r="M39" s="256">
        <v>8</v>
      </c>
      <c r="N39" s="35">
        <v>8</v>
      </c>
      <c r="O39" s="264">
        <v>0</v>
      </c>
      <c r="P39" s="549">
        <v>0</v>
      </c>
      <c r="Q39" s="214">
        <f>(F39/1000)*G39*I39*AVERAGE(J39:N39)</f>
        <v>237.10400000000001</v>
      </c>
    </row>
    <row r="40" spans="1:17" x14ac:dyDescent="0.2">
      <c r="A40" s="187"/>
      <c r="B40" s="11"/>
      <c r="C40" s="12" t="s">
        <v>214</v>
      </c>
      <c r="D40" s="13">
        <v>8</v>
      </c>
      <c r="E40" s="14">
        <v>38</v>
      </c>
      <c r="F40" s="15">
        <f t="shared" si="11"/>
        <v>304</v>
      </c>
      <c r="G40" s="230">
        <v>0.1</v>
      </c>
      <c r="H40" s="198">
        <v>12</v>
      </c>
      <c r="I40" s="15">
        <f t="shared" si="12"/>
        <v>365</v>
      </c>
      <c r="J40" s="198">
        <v>8</v>
      </c>
      <c r="K40" s="266">
        <v>8</v>
      </c>
      <c r="L40" s="36">
        <v>8</v>
      </c>
      <c r="M40" s="266">
        <v>8</v>
      </c>
      <c r="N40" s="36">
        <v>8</v>
      </c>
      <c r="O40" s="267">
        <v>0</v>
      </c>
      <c r="P40" s="552">
        <v>0</v>
      </c>
      <c r="Q40" s="215">
        <f>(F40/1000)*G40*I40*AVERAGE(J40:N40)</f>
        <v>88.768000000000001</v>
      </c>
    </row>
    <row r="41" spans="1:17" ht="13.5" thickBot="1" x14ac:dyDescent="0.25">
      <c r="A41" s="671" t="s">
        <v>8</v>
      </c>
      <c r="B41" s="672"/>
      <c r="C41" s="672"/>
      <c r="D41" s="672"/>
      <c r="E41" s="672"/>
      <c r="F41" s="672"/>
      <c r="G41" s="672"/>
      <c r="H41" s="672"/>
      <c r="I41" s="672"/>
      <c r="J41" s="672"/>
      <c r="K41" s="672"/>
      <c r="L41" s="672"/>
      <c r="M41" s="672"/>
      <c r="N41" s="672"/>
      <c r="O41" s="672"/>
      <c r="P41" s="673"/>
      <c r="Q41" s="221">
        <f>SUM(Q32:Q40)</f>
        <v>1116.973</v>
      </c>
    </row>
    <row r="42" spans="1:17" x14ac:dyDescent="0.2">
      <c r="A42" s="681" t="s">
        <v>220</v>
      </c>
      <c r="B42" s="682"/>
      <c r="C42" s="682"/>
      <c r="D42" s="682"/>
      <c r="E42" s="682"/>
      <c r="F42" s="682"/>
      <c r="G42" s="682"/>
      <c r="H42" s="682"/>
      <c r="I42" s="682"/>
      <c r="J42" s="682"/>
      <c r="K42" s="682"/>
      <c r="L42" s="682"/>
      <c r="M42" s="682"/>
      <c r="N42" s="682"/>
      <c r="O42" s="682"/>
      <c r="P42" s="682"/>
      <c r="Q42" s="683"/>
    </row>
    <row r="43" spans="1:17" ht="12.75" customHeight="1" x14ac:dyDescent="0.2">
      <c r="A43" s="665" t="s">
        <v>171</v>
      </c>
      <c r="B43" s="667" t="s">
        <v>17</v>
      </c>
      <c r="C43" s="669" t="s">
        <v>18</v>
      </c>
      <c r="D43" s="39" t="s">
        <v>20</v>
      </c>
      <c r="E43" s="40" t="s">
        <v>25</v>
      </c>
      <c r="F43" s="41" t="s">
        <v>29</v>
      </c>
      <c r="G43" s="356" t="s">
        <v>1</v>
      </c>
      <c r="H43" s="357" t="s">
        <v>27</v>
      </c>
      <c r="I43" s="358" t="s">
        <v>28</v>
      </c>
      <c r="J43" s="359" t="s">
        <v>30</v>
      </c>
      <c r="K43" s="360" t="s">
        <v>31</v>
      </c>
      <c r="L43" s="361" t="s">
        <v>32</v>
      </c>
      <c r="M43" s="362" t="s">
        <v>78</v>
      </c>
      <c r="N43" s="361" t="s">
        <v>33</v>
      </c>
      <c r="O43" s="362" t="s">
        <v>34</v>
      </c>
      <c r="P43" s="363" t="s">
        <v>35</v>
      </c>
      <c r="Q43" s="216" t="s">
        <v>29</v>
      </c>
    </row>
    <row r="44" spans="1:17" x14ac:dyDescent="0.2">
      <c r="A44" s="666"/>
      <c r="B44" s="668"/>
      <c r="C44" s="670"/>
      <c r="D44" s="37" t="s">
        <v>21</v>
      </c>
      <c r="E44" s="23" t="s">
        <v>26</v>
      </c>
      <c r="F44" s="38" t="s">
        <v>26</v>
      </c>
      <c r="G44" s="232" t="s">
        <v>5</v>
      </c>
      <c r="H44" s="195" t="s">
        <v>38</v>
      </c>
      <c r="I44" s="233" t="s">
        <v>38</v>
      </c>
      <c r="J44" s="222" t="s">
        <v>39</v>
      </c>
      <c r="K44" s="285" t="s">
        <v>39</v>
      </c>
      <c r="L44" s="286" t="s">
        <v>39</v>
      </c>
      <c r="M44" s="285" t="s">
        <v>39</v>
      </c>
      <c r="N44" s="286" t="s">
        <v>39</v>
      </c>
      <c r="O44" s="285" t="s">
        <v>39</v>
      </c>
      <c r="P44" s="287" t="s">
        <v>39</v>
      </c>
      <c r="Q44" s="217" t="s">
        <v>36</v>
      </c>
    </row>
    <row r="45" spans="1:17" ht="25.5" x14ac:dyDescent="0.2">
      <c r="A45" s="188" t="str">
        <f>Buildings!A1</f>
        <v>ул. Каменогорская, 30</v>
      </c>
      <c r="B45" s="206" t="s">
        <v>221</v>
      </c>
      <c r="C45" s="2" t="s">
        <v>222</v>
      </c>
      <c r="D45" s="3">
        <v>1</v>
      </c>
      <c r="E45" s="43">
        <v>1550</v>
      </c>
      <c r="F45" s="5">
        <f>D45*E45</f>
        <v>1550</v>
      </c>
      <c r="G45" s="241">
        <v>0.5</v>
      </c>
      <c r="H45" s="226">
        <v>7</v>
      </c>
      <c r="I45" s="192">
        <f>SUM($E$2:$H$2)+SUM($O$2:$P$2)</f>
        <v>181</v>
      </c>
      <c r="J45" s="196">
        <v>24</v>
      </c>
      <c r="K45" s="255">
        <v>24</v>
      </c>
      <c r="L45" s="34">
        <v>24</v>
      </c>
      <c r="M45" s="255">
        <v>24</v>
      </c>
      <c r="N45" s="34">
        <v>24</v>
      </c>
      <c r="O45" s="272">
        <v>24</v>
      </c>
      <c r="P45" s="273">
        <v>24</v>
      </c>
      <c r="Q45" s="218">
        <f t="shared" ref="Q45:Q48" si="14">(F45/1000)*G45*I45*AVERAGE(J45:P45)</f>
        <v>3366.6000000000004</v>
      </c>
    </row>
    <row r="46" spans="1:17" x14ac:dyDescent="0.2">
      <c r="A46" s="186"/>
      <c r="B46" s="6"/>
      <c r="C46" s="7" t="s">
        <v>223</v>
      </c>
      <c r="D46" s="8">
        <v>1</v>
      </c>
      <c r="E46" s="44">
        <v>370</v>
      </c>
      <c r="F46" s="10">
        <f t="shared" ref="F46:F59" si="15">D46*E46</f>
        <v>370</v>
      </c>
      <c r="G46" s="229">
        <v>0.5</v>
      </c>
      <c r="H46" s="227">
        <v>7</v>
      </c>
      <c r="I46" s="193">
        <f>SUM($E$2:$H$2)+SUM($O$2:$P$2)</f>
        <v>181</v>
      </c>
      <c r="J46" s="197">
        <v>24</v>
      </c>
      <c r="K46" s="256">
        <v>24</v>
      </c>
      <c r="L46" s="35">
        <v>24</v>
      </c>
      <c r="M46" s="256">
        <v>24</v>
      </c>
      <c r="N46" s="35">
        <v>24</v>
      </c>
      <c r="O46" s="264">
        <v>24</v>
      </c>
      <c r="P46" s="265">
        <v>24</v>
      </c>
      <c r="Q46" s="219">
        <f t="shared" si="14"/>
        <v>803.64</v>
      </c>
    </row>
    <row r="47" spans="1:17" x14ac:dyDescent="0.2">
      <c r="A47" s="186"/>
      <c r="B47" s="6"/>
      <c r="C47" s="7" t="s">
        <v>224</v>
      </c>
      <c r="D47" s="8">
        <v>1</v>
      </c>
      <c r="E47" s="44">
        <v>240</v>
      </c>
      <c r="F47" s="10">
        <f t="shared" si="15"/>
        <v>240</v>
      </c>
      <c r="G47" s="229">
        <v>0.5</v>
      </c>
      <c r="H47" s="227">
        <v>12</v>
      </c>
      <c r="I47" s="193">
        <f>Q2</f>
        <v>365</v>
      </c>
      <c r="J47" s="197">
        <v>24</v>
      </c>
      <c r="K47" s="256">
        <v>24</v>
      </c>
      <c r="L47" s="35">
        <v>24</v>
      </c>
      <c r="M47" s="256">
        <v>24</v>
      </c>
      <c r="N47" s="35">
        <v>24</v>
      </c>
      <c r="O47" s="264">
        <v>24</v>
      </c>
      <c r="P47" s="265">
        <v>24</v>
      </c>
      <c r="Q47" s="219">
        <f t="shared" si="14"/>
        <v>1051.1999999999998</v>
      </c>
    </row>
    <row r="48" spans="1:17" x14ac:dyDescent="0.2">
      <c r="A48" s="186"/>
      <c r="B48" s="6"/>
      <c r="C48" s="7" t="s">
        <v>225</v>
      </c>
      <c r="D48" s="8">
        <v>1</v>
      </c>
      <c r="E48" s="44">
        <v>240</v>
      </c>
      <c r="F48" s="10">
        <f t="shared" ref="F48" si="16">D48*E48</f>
        <v>240</v>
      </c>
      <c r="G48" s="229">
        <v>0</v>
      </c>
      <c r="H48" s="227">
        <v>12</v>
      </c>
      <c r="I48" s="193">
        <f>Q2</f>
        <v>365</v>
      </c>
      <c r="J48" s="197">
        <v>24</v>
      </c>
      <c r="K48" s="256">
        <v>24</v>
      </c>
      <c r="L48" s="35">
        <v>24</v>
      </c>
      <c r="M48" s="256">
        <v>24</v>
      </c>
      <c r="N48" s="35">
        <v>24</v>
      </c>
      <c r="O48" s="264">
        <v>24</v>
      </c>
      <c r="P48" s="265">
        <v>24</v>
      </c>
      <c r="Q48" s="219">
        <f t="shared" si="14"/>
        <v>0</v>
      </c>
    </row>
    <row r="49" spans="1:17" x14ac:dyDescent="0.2">
      <c r="A49" s="671" t="s">
        <v>8</v>
      </c>
      <c r="B49" s="672"/>
      <c r="C49" s="672"/>
      <c r="D49" s="672"/>
      <c r="E49" s="672"/>
      <c r="F49" s="672"/>
      <c r="G49" s="672"/>
      <c r="H49" s="672"/>
      <c r="I49" s="672"/>
      <c r="J49" s="672"/>
      <c r="K49" s="672"/>
      <c r="L49" s="672"/>
      <c r="M49" s="672"/>
      <c r="N49" s="672"/>
      <c r="O49" s="672"/>
      <c r="P49" s="673"/>
      <c r="Q49" s="221">
        <f>SUM(Q45:Q48)</f>
        <v>5221.4400000000005</v>
      </c>
    </row>
    <row r="50" spans="1:17" ht="25.5" x14ac:dyDescent="0.2">
      <c r="A50" s="188" t="str">
        <f>Buildings!C1</f>
        <v>ул. Каменогорская, 86</v>
      </c>
      <c r="B50" s="206" t="s">
        <v>221</v>
      </c>
      <c r="C50" s="2" t="s">
        <v>228</v>
      </c>
      <c r="D50" s="3">
        <v>1</v>
      </c>
      <c r="E50" s="43">
        <v>1550</v>
      </c>
      <c r="F50" s="5">
        <f>D50*E50</f>
        <v>1550</v>
      </c>
      <c r="G50" s="241">
        <v>0.3</v>
      </c>
      <c r="H50" s="226">
        <v>7</v>
      </c>
      <c r="I50" s="192">
        <f>SUM($E$2:$H$2)+SUM($O$2:$P$2)</f>
        <v>181</v>
      </c>
      <c r="J50" s="196">
        <v>24</v>
      </c>
      <c r="K50" s="255">
        <v>24</v>
      </c>
      <c r="L50" s="34">
        <v>24</v>
      </c>
      <c r="M50" s="255">
        <v>24</v>
      </c>
      <c r="N50" s="34">
        <v>24</v>
      </c>
      <c r="O50" s="272">
        <v>24</v>
      </c>
      <c r="P50" s="273">
        <v>24</v>
      </c>
      <c r="Q50" s="218">
        <f t="shared" ref="Q50:Q53" si="17">(F50/1000)*G50*I50*AVERAGE(J50:P50)</f>
        <v>2019.9599999999998</v>
      </c>
    </row>
    <row r="51" spans="1:17" x14ac:dyDescent="0.2">
      <c r="A51" s="186"/>
      <c r="B51" s="6"/>
      <c r="C51" s="7" t="s">
        <v>231</v>
      </c>
      <c r="D51" s="8">
        <v>1</v>
      </c>
      <c r="E51" s="44">
        <v>370</v>
      </c>
      <c r="F51" s="10">
        <f t="shared" ref="F51:F53" si="18">D51*E51</f>
        <v>370</v>
      </c>
      <c r="G51" s="229">
        <v>0.3</v>
      </c>
      <c r="H51" s="227">
        <v>7</v>
      </c>
      <c r="I51" s="193">
        <f>SUM($E$2:$H$2)+SUM($O$2:$P$2)</f>
        <v>181</v>
      </c>
      <c r="J51" s="197">
        <v>24</v>
      </c>
      <c r="K51" s="256">
        <v>24</v>
      </c>
      <c r="L51" s="35">
        <v>24</v>
      </c>
      <c r="M51" s="256">
        <v>24</v>
      </c>
      <c r="N51" s="35">
        <v>24</v>
      </c>
      <c r="O51" s="264">
        <v>24</v>
      </c>
      <c r="P51" s="265">
        <v>24</v>
      </c>
      <c r="Q51" s="219">
        <f t="shared" si="17"/>
        <v>482.18400000000003</v>
      </c>
    </row>
    <row r="52" spans="1:17" x14ac:dyDescent="0.2">
      <c r="A52" s="186"/>
      <c r="B52" s="6"/>
      <c r="C52" s="7" t="s">
        <v>233</v>
      </c>
      <c r="D52" s="8">
        <v>1</v>
      </c>
      <c r="E52" s="44">
        <v>240</v>
      </c>
      <c r="F52" s="10">
        <f t="shared" si="18"/>
        <v>240</v>
      </c>
      <c r="G52" s="229">
        <v>0.35</v>
      </c>
      <c r="H52" s="227">
        <v>12</v>
      </c>
      <c r="I52" s="193">
        <f>$Q$2</f>
        <v>365</v>
      </c>
      <c r="J52" s="197">
        <v>24</v>
      </c>
      <c r="K52" s="256">
        <v>24</v>
      </c>
      <c r="L52" s="35">
        <v>24</v>
      </c>
      <c r="M52" s="256">
        <v>24</v>
      </c>
      <c r="N52" s="35">
        <v>24</v>
      </c>
      <c r="O52" s="264">
        <v>24</v>
      </c>
      <c r="P52" s="265">
        <v>24</v>
      </c>
      <c r="Q52" s="219">
        <f t="shared" si="17"/>
        <v>735.83999999999992</v>
      </c>
    </row>
    <row r="53" spans="1:17" x14ac:dyDescent="0.2">
      <c r="A53" s="186"/>
      <c r="B53" s="6"/>
      <c r="C53" s="7" t="s">
        <v>226</v>
      </c>
      <c r="D53" s="8">
        <v>1</v>
      </c>
      <c r="E53" s="44">
        <v>240</v>
      </c>
      <c r="F53" s="10">
        <f t="shared" si="18"/>
        <v>240</v>
      </c>
      <c r="G53" s="229">
        <v>0</v>
      </c>
      <c r="H53" s="227">
        <v>12</v>
      </c>
      <c r="I53" s="193">
        <f>$Q$2</f>
        <v>365</v>
      </c>
      <c r="J53" s="197">
        <v>24</v>
      </c>
      <c r="K53" s="256">
        <v>24</v>
      </c>
      <c r="L53" s="35">
        <v>24</v>
      </c>
      <c r="M53" s="256">
        <v>24</v>
      </c>
      <c r="N53" s="35">
        <v>24</v>
      </c>
      <c r="O53" s="264">
        <v>24</v>
      </c>
      <c r="P53" s="265">
        <v>24</v>
      </c>
      <c r="Q53" s="219">
        <f t="shared" si="17"/>
        <v>0</v>
      </c>
    </row>
    <row r="54" spans="1:17" x14ac:dyDescent="0.2">
      <c r="A54" s="671" t="s">
        <v>8</v>
      </c>
      <c r="B54" s="672"/>
      <c r="C54" s="672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  <c r="O54" s="672"/>
      <c r="P54" s="673"/>
      <c r="Q54" s="221">
        <f>SUM(Q50:Q53)</f>
        <v>3237.9839999999995</v>
      </c>
    </row>
    <row r="55" spans="1:17" ht="25.5" x14ac:dyDescent="0.2">
      <c r="A55" s="253" t="str">
        <f>Buildings!E1</f>
        <v>ул. Казимировская, 9</v>
      </c>
      <c r="B55" s="206" t="s">
        <v>221</v>
      </c>
      <c r="C55" s="248" t="s">
        <v>229</v>
      </c>
      <c r="D55" s="250">
        <v>1</v>
      </c>
      <c r="E55" s="251">
        <v>750</v>
      </c>
      <c r="F55" s="252">
        <f t="shared" si="15"/>
        <v>750</v>
      </c>
      <c r="G55" s="241">
        <v>0.3</v>
      </c>
      <c r="H55" s="226">
        <v>7</v>
      </c>
      <c r="I55" s="192">
        <f>SUM($E$2:$H$2)+SUM($O$2:$P$2)</f>
        <v>181</v>
      </c>
      <c r="J55" s="196">
        <v>24</v>
      </c>
      <c r="K55" s="255">
        <v>24</v>
      </c>
      <c r="L55" s="34">
        <v>24</v>
      </c>
      <c r="M55" s="255">
        <v>24</v>
      </c>
      <c r="N55" s="34">
        <v>24</v>
      </c>
      <c r="O55" s="272">
        <v>24</v>
      </c>
      <c r="P55" s="273">
        <v>24</v>
      </c>
      <c r="Q55" s="218">
        <f t="shared" ref="Q55:Q64" si="19">(F55/1000)*G55*I55*AVERAGE(J55:P55)</f>
        <v>977.39999999999986</v>
      </c>
    </row>
    <row r="56" spans="1:17" x14ac:dyDescent="0.2">
      <c r="A56" s="186"/>
      <c r="B56" s="6"/>
      <c r="C56" s="249" t="s">
        <v>236</v>
      </c>
      <c r="D56" s="8">
        <v>1</v>
      </c>
      <c r="E56" s="44">
        <v>750</v>
      </c>
      <c r="F56" s="10">
        <f t="shared" ref="F56" si="20">D56*E56</f>
        <v>750</v>
      </c>
      <c r="G56" s="229">
        <v>0</v>
      </c>
      <c r="H56" s="227">
        <v>7</v>
      </c>
      <c r="I56" s="193">
        <f>SUM($E$2:$H$2)+SUM($O$2:$P$2)</f>
        <v>181</v>
      </c>
      <c r="J56" s="197">
        <v>24</v>
      </c>
      <c r="K56" s="256">
        <v>24</v>
      </c>
      <c r="L56" s="35">
        <v>24</v>
      </c>
      <c r="M56" s="256">
        <v>24</v>
      </c>
      <c r="N56" s="35">
        <v>24</v>
      </c>
      <c r="O56" s="264">
        <v>24</v>
      </c>
      <c r="P56" s="265">
        <v>24</v>
      </c>
      <c r="Q56" s="219">
        <f t="shared" si="19"/>
        <v>0</v>
      </c>
    </row>
    <row r="57" spans="1:17" x14ac:dyDescent="0.2">
      <c r="A57" s="186"/>
      <c r="B57" s="6"/>
      <c r="C57" s="249" t="s">
        <v>232</v>
      </c>
      <c r="D57" s="8">
        <v>1</v>
      </c>
      <c r="E57" s="44">
        <v>400</v>
      </c>
      <c r="F57" s="10">
        <f t="shared" ref="F57" si="21">D57*E57</f>
        <v>400</v>
      </c>
      <c r="G57" s="229">
        <v>0.1</v>
      </c>
      <c r="H57" s="227">
        <v>7</v>
      </c>
      <c r="I57" s="193">
        <f>SUM($E$2:$H$2)+SUM($O$2:$P$2)</f>
        <v>181</v>
      </c>
      <c r="J57" s="197">
        <v>24</v>
      </c>
      <c r="K57" s="256">
        <v>24</v>
      </c>
      <c r="L57" s="35">
        <v>24</v>
      </c>
      <c r="M57" s="256">
        <v>24</v>
      </c>
      <c r="N57" s="35">
        <v>24</v>
      </c>
      <c r="O57" s="264">
        <v>24</v>
      </c>
      <c r="P57" s="265">
        <v>24</v>
      </c>
      <c r="Q57" s="219">
        <f t="shared" ref="Q57" si="22">(F57/1000)*G57*I57*AVERAGE(J57:P57)</f>
        <v>173.76000000000002</v>
      </c>
    </row>
    <row r="58" spans="1:17" x14ac:dyDescent="0.2">
      <c r="A58" s="186"/>
      <c r="B58" s="6"/>
      <c r="C58" s="249" t="s">
        <v>234</v>
      </c>
      <c r="D58" s="8">
        <v>1</v>
      </c>
      <c r="E58" s="44">
        <v>320</v>
      </c>
      <c r="F58" s="10">
        <f t="shared" si="15"/>
        <v>320</v>
      </c>
      <c r="G58" s="229">
        <v>0.3</v>
      </c>
      <c r="H58" s="227">
        <v>11</v>
      </c>
      <c r="I58" s="193">
        <v>335</v>
      </c>
      <c r="J58" s="197">
        <v>24</v>
      </c>
      <c r="K58" s="256">
        <v>24</v>
      </c>
      <c r="L58" s="35">
        <v>24</v>
      </c>
      <c r="M58" s="256">
        <v>24</v>
      </c>
      <c r="N58" s="35">
        <v>24</v>
      </c>
      <c r="O58" s="264">
        <v>24</v>
      </c>
      <c r="P58" s="265">
        <v>24</v>
      </c>
      <c r="Q58" s="219">
        <f t="shared" si="19"/>
        <v>771.84000000000015</v>
      </c>
    </row>
    <row r="59" spans="1:17" x14ac:dyDescent="0.2">
      <c r="A59" s="186"/>
      <c r="B59" s="6"/>
      <c r="C59" s="249" t="s">
        <v>234</v>
      </c>
      <c r="D59" s="8">
        <v>1</v>
      </c>
      <c r="E59" s="44">
        <v>750</v>
      </c>
      <c r="F59" s="10">
        <f t="shared" si="15"/>
        <v>750</v>
      </c>
      <c r="G59" s="229">
        <v>0.3</v>
      </c>
      <c r="H59" s="227">
        <v>12</v>
      </c>
      <c r="I59" s="193">
        <f>$Q$2</f>
        <v>365</v>
      </c>
      <c r="J59" s="197">
        <v>24</v>
      </c>
      <c r="K59" s="256">
        <v>24</v>
      </c>
      <c r="L59" s="35">
        <v>24</v>
      </c>
      <c r="M59" s="256">
        <v>24</v>
      </c>
      <c r="N59" s="35">
        <v>24</v>
      </c>
      <c r="O59" s="264">
        <v>24</v>
      </c>
      <c r="P59" s="265">
        <v>24</v>
      </c>
      <c r="Q59" s="219">
        <f t="shared" si="19"/>
        <v>1970.9999999999995</v>
      </c>
    </row>
    <row r="60" spans="1:17" x14ac:dyDescent="0.2">
      <c r="A60" s="671" t="s">
        <v>8</v>
      </c>
      <c r="B60" s="672"/>
      <c r="C60" s="672"/>
      <c r="D60" s="672"/>
      <c r="E60" s="672"/>
      <c r="F60" s="672"/>
      <c r="G60" s="672"/>
      <c r="H60" s="672"/>
      <c r="I60" s="672"/>
      <c r="J60" s="672"/>
      <c r="K60" s="672"/>
      <c r="L60" s="672"/>
      <c r="M60" s="672"/>
      <c r="N60" s="672"/>
      <c r="O60" s="672"/>
      <c r="P60" s="673"/>
      <c r="Q60" s="221">
        <f>SUM(Q55:Q59)</f>
        <v>3893.9999999999995</v>
      </c>
    </row>
    <row r="61" spans="1:17" x14ac:dyDescent="0.2">
      <c r="A61" s="246" t="str">
        <f>Buildings!G1</f>
        <v>ул. Кунцевщина, 35</v>
      </c>
      <c r="B61" s="206" t="s">
        <v>221</v>
      </c>
      <c r="C61" s="7" t="s">
        <v>230</v>
      </c>
      <c r="D61" s="250">
        <v>1</v>
      </c>
      <c r="E61" s="251">
        <v>900</v>
      </c>
      <c r="F61" s="252">
        <f t="shared" ref="F61:F62" si="23">D61*E61</f>
        <v>900</v>
      </c>
      <c r="G61" s="241">
        <v>0.5</v>
      </c>
      <c r="H61" s="226">
        <v>7</v>
      </c>
      <c r="I61" s="192">
        <f>SUM($E$2:$H$2)+SUM($O$2:$P$2)</f>
        <v>181</v>
      </c>
      <c r="J61" s="196">
        <v>24</v>
      </c>
      <c r="K61" s="255">
        <v>24</v>
      </c>
      <c r="L61" s="34">
        <v>24</v>
      </c>
      <c r="M61" s="255">
        <v>24</v>
      </c>
      <c r="N61" s="34">
        <v>24</v>
      </c>
      <c r="O61" s="272">
        <v>24</v>
      </c>
      <c r="P61" s="273">
        <v>24</v>
      </c>
      <c r="Q61" s="219">
        <f t="shared" si="19"/>
        <v>1954.8000000000002</v>
      </c>
    </row>
    <row r="62" spans="1:17" x14ac:dyDescent="0.2">
      <c r="A62" s="186"/>
      <c r="B62" s="6"/>
      <c r="C62" s="7" t="s">
        <v>232</v>
      </c>
      <c r="D62" s="8">
        <v>1</v>
      </c>
      <c r="E62" s="44">
        <v>400</v>
      </c>
      <c r="F62" s="10">
        <f t="shared" si="23"/>
        <v>400</v>
      </c>
      <c r="G62" s="229">
        <v>0.5</v>
      </c>
      <c r="H62" s="227">
        <v>7</v>
      </c>
      <c r="I62" s="193">
        <f>SUM($E$2:$H$2)+SUM($O$2:$P$2)</f>
        <v>181</v>
      </c>
      <c r="J62" s="197">
        <v>24</v>
      </c>
      <c r="K62" s="256">
        <v>24</v>
      </c>
      <c r="L62" s="35">
        <v>24</v>
      </c>
      <c r="M62" s="256">
        <v>24</v>
      </c>
      <c r="N62" s="35">
        <v>24</v>
      </c>
      <c r="O62" s="264">
        <v>24</v>
      </c>
      <c r="P62" s="265">
        <v>24</v>
      </c>
      <c r="Q62" s="219">
        <f t="shared" si="19"/>
        <v>868.80000000000007</v>
      </c>
    </row>
    <row r="63" spans="1:17" x14ac:dyDescent="0.2">
      <c r="A63" s="186"/>
      <c r="B63" s="6"/>
      <c r="C63" s="7" t="s">
        <v>235</v>
      </c>
      <c r="D63" s="8">
        <v>1</v>
      </c>
      <c r="E63" s="44">
        <v>400</v>
      </c>
      <c r="F63" s="10">
        <f t="shared" ref="F63" si="24">D63*E63</f>
        <v>400</v>
      </c>
      <c r="G63" s="229">
        <v>0.5</v>
      </c>
      <c r="H63" s="227">
        <v>7</v>
      </c>
      <c r="I63" s="193">
        <f>SUM($E$2:$H$2)+SUM($O$2:$P$2)</f>
        <v>181</v>
      </c>
      <c r="J63" s="197">
        <v>24</v>
      </c>
      <c r="K63" s="256">
        <v>24</v>
      </c>
      <c r="L63" s="35">
        <v>24</v>
      </c>
      <c r="M63" s="256">
        <v>24</v>
      </c>
      <c r="N63" s="35">
        <v>24</v>
      </c>
      <c r="O63" s="264">
        <v>24</v>
      </c>
      <c r="P63" s="265">
        <v>24</v>
      </c>
      <c r="Q63" s="219">
        <f t="shared" si="19"/>
        <v>868.80000000000007</v>
      </c>
    </row>
    <row r="64" spans="1:17" x14ac:dyDescent="0.2">
      <c r="A64" s="187"/>
      <c r="B64" s="42"/>
      <c r="C64" s="12" t="s">
        <v>227</v>
      </c>
      <c r="D64" s="13">
        <v>1</v>
      </c>
      <c r="E64" s="45">
        <v>400</v>
      </c>
      <c r="F64" s="15">
        <f t="shared" ref="F64" si="25">D64*E64</f>
        <v>400</v>
      </c>
      <c r="G64" s="229">
        <v>0</v>
      </c>
      <c r="H64" s="228">
        <v>7</v>
      </c>
      <c r="I64" s="194">
        <f>SUM($E$2:$H$2)+SUM($O$2:$P$2)</f>
        <v>181</v>
      </c>
      <c r="J64" s="198">
        <v>24</v>
      </c>
      <c r="K64" s="266">
        <v>24</v>
      </c>
      <c r="L64" s="36">
        <v>24</v>
      </c>
      <c r="M64" s="266">
        <v>24</v>
      </c>
      <c r="N64" s="36">
        <v>24</v>
      </c>
      <c r="O64" s="267">
        <v>24</v>
      </c>
      <c r="P64" s="268">
        <v>24</v>
      </c>
      <c r="Q64" s="220">
        <f t="shared" si="19"/>
        <v>0</v>
      </c>
    </row>
    <row r="65" spans="1:17" ht="13.5" thickBot="1" x14ac:dyDescent="0.25">
      <c r="A65" s="671" t="s">
        <v>8</v>
      </c>
      <c r="B65" s="672"/>
      <c r="C65" s="672"/>
      <c r="D65" s="672"/>
      <c r="E65" s="672"/>
      <c r="F65" s="672"/>
      <c r="G65" s="677"/>
      <c r="H65" s="672"/>
      <c r="I65" s="672"/>
      <c r="J65" s="672"/>
      <c r="K65" s="672"/>
      <c r="L65" s="672"/>
      <c r="M65" s="672"/>
      <c r="N65" s="672"/>
      <c r="O65" s="672"/>
      <c r="P65" s="673"/>
      <c r="Q65" s="221">
        <f>SUM(Q61:Q64)</f>
        <v>3692.4000000000005</v>
      </c>
    </row>
    <row r="66" spans="1:17" x14ac:dyDescent="0.2">
      <c r="A66" s="678" t="s">
        <v>237</v>
      </c>
      <c r="B66" s="679"/>
      <c r="C66" s="679"/>
      <c r="D66" s="679"/>
      <c r="E66" s="679"/>
      <c r="F66" s="679"/>
      <c r="G66" s="679"/>
      <c r="H66" s="679"/>
      <c r="I66" s="679"/>
      <c r="J66" s="679"/>
      <c r="K66" s="679"/>
      <c r="L66" s="679"/>
      <c r="M66" s="679"/>
      <c r="N66" s="679"/>
      <c r="O66" s="679"/>
      <c r="P66" s="679"/>
      <c r="Q66" s="680"/>
    </row>
    <row r="67" spans="1:17" ht="12.75" customHeight="1" x14ac:dyDescent="0.2">
      <c r="A67" s="665" t="s">
        <v>171</v>
      </c>
      <c r="B67" s="667" t="s">
        <v>17</v>
      </c>
      <c r="C67" s="669" t="s">
        <v>18</v>
      </c>
      <c r="D67" s="39" t="s">
        <v>20</v>
      </c>
      <c r="E67" s="40" t="s">
        <v>25</v>
      </c>
      <c r="F67" s="41" t="s">
        <v>29</v>
      </c>
      <c r="G67" s="356" t="s">
        <v>1</v>
      </c>
      <c r="H67" s="357" t="s">
        <v>27</v>
      </c>
      <c r="I67" s="358" t="s">
        <v>28</v>
      </c>
      <c r="J67" s="359" t="s">
        <v>30</v>
      </c>
      <c r="K67" s="360" t="s">
        <v>31</v>
      </c>
      <c r="L67" s="361" t="s">
        <v>32</v>
      </c>
      <c r="M67" s="362" t="s">
        <v>78</v>
      </c>
      <c r="N67" s="361" t="s">
        <v>33</v>
      </c>
      <c r="O67" s="362" t="s">
        <v>34</v>
      </c>
      <c r="P67" s="363" t="s">
        <v>35</v>
      </c>
      <c r="Q67" s="216" t="s">
        <v>29</v>
      </c>
    </row>
    <row r="68" spans="1:17" x14ac:dyDescent="0.2">
      <c r="A68" s="666"/>
      <c r="B68" s="668"/>
      <c r="C68" s="670"/>
      <c r="D68" s="37" t="s">
        <v>21</v>
      </c>
      <c r="E68" s="23" t="s">
        <v>26</v>
      </c>
      <c r="F68" s="38" t="s">
        <v>26</v>
      </c>
      <c r="G68" s="232" t="s">
        <v>5</v>
      </c>
      <c r="H68" s="195" t="s">
        <v>38</v>
      </c>
      <c r="I68" s="233" t="s">
        <v>38</v>
      </c>
      <c r="J68" s="222" t="s">
        <v>39</v>
      </c>
      <c r="K68" s="285" t="s">
        <v>39</v>
      </c>
      <c r="L68" s="286" t="s">
        <v>39</v>
      </c>
      <c r="M68" s="285" t="s">
        <v>39</v>
      </c>
      <c r="N68" s="286" t="s">
        <v>39</v>
      </c>
      <c r="O68" s="285" t="s">
        <v>39</v>
      </c>
      <c r="P68" s="287" t="s">
        <v>39</v>
      </c>
      <c r="Q68" s="217" t="s">
        <v>36</v>
      </c>
    </row>
    <row r="69" spans="1:17" ht="25.5" x14ac:dyDescent="0.2">
      <c r="A69" s="209" t="str">
        <f>A7</f>
        <v>ул. Каменогорская, 30</v>
      </c>
      <c r="B69" s="207" t="s">
        <v>211</v>
      </c>
      <c r="C69" s="7" t="s">
        <v>238</v>
      </c>
      <c r="D69" s="8">
        <v>1</v>
      </c>
      <c r="E69" s="44">
        <v>750</v>
      </c>
      <c r="F69" s="10">
        <f t="shared" ref="F69:F70" si="26">D69*E69</f>
        <v>750</v>
      </c>
      <c r="G69" s="229">
        <v>0.2</v>
      </c>
      <c r="H69" s="227">
        <v>12</v>
      </c>
      <c r="I69" s="193">
        <f>$Q$2</f>
        <v>365</v>
      </c>
      <c r="J69" s="197">
        <v>24</v>
      </c>
      <c r="K69" s="256">
        <v>24</v>
      </c>
      <c r="L69" s="35">
        <v>24</v>
      </c>
      <c r="M69" s="256">
        <v>24</v>
      </c>
      <c r="N69" s="35">
        <v>24</v>
      </c>
      <c r="O69" s="264">
        <v>24</v>
      </c>
      <c r="P69" s="265">
        <v>24</v>
      </c>
      <c r="Q69" s="219">
        <f t="shared" ref="Q69:Q73" si="27">(F69/1000)*G69*I69*AVERAGE(J69:P69)</f>
        <v>1314.0000000000002</v>
      </c>
    </row>
    <row r="70" spans="1:17" x14ac:dyDescent="0.2">
      <c r="A70" s="186"/>
      <c r="B70" s="6"/>
      <c r="C70" s="7" t="s">
        <v>240</v>
      </c>
      <c r="D70" s="8">
        <v>1</v>
      </c>
      <c r="E70" s="44">
        <v>750</v>
      </c>
      <c r="F70" s="10">
        <f t="shared" si="26"/>
        <v>750</v>
      </c>
      <c r="G70" s="229">
        <v>0</v>
      </c>
      <c r="H70" s="227">
        <v>12</v>
      </c>
      <c r="I70" s="193">
        <f>$Q$2</f>
        <v>365</v>
      </c>
      <c r="J70" s="197">
        <v>24</v>
      </c>
      <c r="K70" s="256">
        <v>24</v>
      </c>
      <c r="L70" s="35">
        <v>24</v>
      </c>
      <c r="M70" s="256">
        <v>24</v>
      </c>
      <c r="N70" s="35">
        <v>24</v>
      </c>
      <c r="O70" s="264">
        <v>24</v>
      </c>
      <c r="P70" s="265">
        <v>24</v>
      </c>
      <c r="Q70" s="219">
        <f t="shared" si="27"/>
        <v>0</v>
      </c>
    </row>
    <row r="71" spans="1:17" x14ac:dyDescent="0.2">
      <c r="A71" s="671" t="s">
        <v>8</v>
      </c>
      <c r="B71" s="672"/>
      <c r="C71" s="672"/>
      <c r="D71" s="672"/>
      <c r="E71" s="672"/>
      <c r="F71" s="672"/>
      <c r="G71" s="672"/>
      <c r="H71" s="672"/>
      <c r="I71" s="672"/>
      <c r="J71" s="672"/>
      <c r="K71" s="672"/>
      <c r="L71" s="672"/>
      <c r="M71" s="672"/>
      <c r="N71" s="672"/>
      <c r="O71" s="672"/>
      <c r="P71" s="673"/>
      <c r="Q71" s="221">
        <f>SUM(Q69:Q70)</f>
        <v>1314.0000000000002</v>
      </c>
    </row>
    <row r="72" spans="1:17" ht="25.5" x14ac:dyDescent="0.2">
      <c r="A72" s="247" t="str">
        <f>Buildings!C1</f>
        <v>ул. Каменогорская, 86</v>
      </c>
      <c r="B72" s="207" t="s">
        <v>211</v>
      </c>
      <c r="C72" s="7" t="s">
        <v>238</v>
      </c>
      <c r="D72" s="8">
        <v>1</v>
      </c>
      <c r="E72" s="44">
        <v>750</v>
      </c>
      <c r="F72" s="10">
        <f t="shared" ref="F72:F73" si="28">D72*E72</f>
        <v>750</v>
      </c>
      <c r="G72" s="241">
        <v>0.15</v>
      </c>
      <c r="H72" s="227">
        <v>12</v>
      </c>
      <c r="I72" s="193">
        <f t="shared" ref="I72:I73" si="29">$Q$2</f>
        <v>365</v>
      </c>
      <c r="J72" s="197">
        <v>24</v>
      </c>
      <c r="K72" s="256">
        <v>24</v>
      </c>
      <c r="L72" s="35">
        <v>24</v>
      </c>
      <c r="M72" s="256">
        <v>24</v>
      </c>
      <c r="N72" s="35">
        <v>24</v>
      </c>
      <c r="O72" s="264">
        <v>24</v>
      </c>
      <c r="P72" s="265">
        <v>24</v>
      </c>
      <c r="Q72" s="219">
        <f t="shared" si="27"/>
        <v>985.49999999999977</v>
      </c>
    </row>
    <row r="73" spans="1:17" x14ac:dyDescent="0.2">
      <c r="A73" s="186"/>
      <c r="B73" s="6"/>
      <c r="C73" s="7" t="s">
        <v>240</v>
      </c>
      <c r="D73" s="8">
        <v>1</v>
      </c>
      <c r="E73" s="44">
        <v>750</v>
      </c>
      <c r="F73" s="10">
        <f t="shared" si="28"/>
        <v>750</v>
      </c>
      <c r="G73" s="229">
        <v>0</v>
      </c>
      <c r="H73" s="227">
        <v>12</v>
      </c>
      <c r="I73" s="193">
        <f t="shared" si="29"/>
        <v>365</v>
      </c>
      <c r="J73" s="197">
        <v>24</v>
      </c>
      <c r="K73" s="256">
        <v>24</v>
      </c>
      <c r="L73" s="35">
        <v>24</v>
      </c>
      <c r="M73" s="256">
        <v>24</v>
      </c>
      <c r="N73" s="35">
        <v>24</v>
      </c>
      <c r="O73" s="264">
        <v>24</v>
      </c>
      <c r="P73" s="265">
        <v>24</v>
      </c>
      <c r="Q73" s="219">
        <f t="shared" si="27"/>
        <v>0</v>
      </c>
    </row>
    <row r="74" spans="1:17" x14ac:dyDescent="0.2">
      <c r="A74" s="671" t="s">
        <v>8</v>
      </c>
      <c r="B74" s="672"/>
      <c r="C74" s="672"/>
      <c r="D74" s="672"/>
      <c r="E74" s="672"/>
      <c r="F74" s="672"/>
      <c r="G74" s="672"/>
      <c r="H74" s="672"/>
      <c r="I74" s="672"/>
      <c r="J74" s="672"/>
      <c r="K74" s="672"/>
      <c r="L74" s="672"/>
      <c r="M74" s="672"/>
      <c r="N74" s="672"/>
      <c r="O74" s="672"/>
      <c r="P74" s="673"/>
      <c r="Q74" s="221">
        <f>SUM(Q72:Q73)</f>
        <v>985.49999999999977</v>
      </c>
    </row>
    <row r="75" spans="1:17" ht="25.5" x14ac:dyDescent="0.2">
      <c r="A75" s="253" t="str">
        <f>Buildings!E1</f>
        <v>ул. Казимировская, 9</v>
      </c>
      <c r="B75" s="207" t="s">
        <v>211</v>
      </c>
      <c r="C75" s="7" t="s">
        <v>239</v>
      </c>
      <c r="D75" s="8">
        <v>1</v>
      </c>
      <c r="E75" s="44">
        <v>750</v>
      </c>
      <c r="F75" s="10">
        <f t="shared" ref="F75:F76" si="30">D75*E75</f>
        <v>750</v>
      </c>
      <c r="G75" s="241">
        <v>0.2</v>
      </c>
      <c r="H75" s="227">
        <v>11</v>
      </c>
      <c r="I75" s="193">
        <f>$Q$2-31</f>
        <v>334</v>
      </c>
      <c r="J75" s="197">
        <v>24</v>
      </c>
      <c r="K75" s="256">
        <v>24</v>
      </c>
      <c r="L75" s="35">
        <v>24</v>
      </c>
      <c r="M75" s="256">
        <v>24</v>
      </c>
      <c r="N75" s="35">
        <v>24</v>
      </c>
      <c r="O75" s="264">
        <v>24</v>
      </c>
      <c r="P75" s="265">
        <v>24</v>
      </c>
      <c r="Q75" s="219">
        <f t="shared" ref="Q75:Q76" si="31">(F75/1000)*G75*I75*AVERAGE(J75:P75)</f>
        <v>1202.4000000000001</v>
      </c>
    </row>
    <row r="76" spans="1:17" x14ac:dyDescent="0.2">
      <c r="A76" s="186"/>
      <c r="B76" s="6"/>
      <c r="C76" s="7" t="s">
        <v>241</v>
      </c>
      <c r="D76" s="8">
        <v>1</v>
      </c>
      <c r="E76" s="44">
        <v>750</v>
      </c>
      <c r="F76" s="10">
        <f t="shared" si="30"/>
        <v>750</v>
      </c>
      <c r="G76" s="229">
        <v>1</v>
      </c>
      <c r="H76" s="227">
        <v>1</v>
      </c>
      <c r="I76" s="193">
        <v>31</v>
      </c>
      <c r="J76" s="197">
        <v>24</v>
      </c>
      <c r="K76" s="256">
        <v>24</v>
      </c>
      <c r="L76" s="35">
        <v>24</v>
      </c>
      <c r="M76" s="256">
        <v>24</v>
      </c>
      <c r="N76" s="35">
        <v>24</v>
      </c>
      <c r="O76" s="264">
        <v>24</v>
      </c>
      <c r="P76" s="265">
        <v>24</v>
      </c>
      <c r="Q76" s="219">
        <f t="shared" si="31"/>
        <v>558</v>
      </c>
    </row>
    <row r="77" spans="1:17" x14ac:dyDescent="0.2">
      <c r="A77" s="671" t="s">
        <v>8</v>
      </c>
      <c r="B77" s="672"/>
      <c r="C77" s="672"/>
      <c r="D77" s="672"/>
      <c r="E77" s="672"/>
      <c r="F77" s="672"/>
      <c r="G77" s="672"/>
      <c r="H77" s="672"/>
      <c r="I77" s="672"/>
      <c r="J77" s="672"/>
      <c r="K77" s="672"/>
      <c r="L77" s="672"/>
      <c r="M77" s="672"/>
      <c r="N77" s="672"/>
      <c r="O77" s="672"/>
      <c r="P77" s="673"/>
      <c r="Q77" s="221">
        <f>SUM(Q75:Q76)</f>
        <v>1760.4</v>
      </c>
    </row>
    <row r="78" spans="1:17" x14ac:dyDescent="0.2">
      <c r="A78" s="246" t="str">
        <f>Buildings!G1</f>
        <v>ул. Кунцевщина, 35</v>
      </c>
      <c r="B78" s="207" t="s">
        <v>211</v>
      </c>
      <c r="C78" s="7" t="s">
        <v>238</v>
      </c>
      <c r="D78" s="8">
        <v>1</v>
      </c>
      <c r="E78" s="44">
        <v>750</v>
      </c>
      <c r="F78" s="10">
        <f t="shared" ref="F78:F79" si="32">D78*E78</f>
        <v>750</v>
      </c>
      <c r="G78" s="241">
        <v>0.2</v>
      </c>
      <c r="H78" s="227">
        <v>12</v>
      </c>
      <c r="I78" s="193">
        <f t="shared" ref="I78:I79" si="33">$Q$2</f>
        <v>365</v>
      </c>
      <c r="J78" s="197">
        <v>24</v>
      </c>
      <c r="K78" s="256">
        <v>24</v>
      </c>
      <c r="L78" s="35">
        <v>24</v>
      </c>
      <c r="M78" s="256">
        <v>24</v>
      </c>
      <c r="N78" s="35">
        <v>24</v>
      </c>
      <c r="O78" s="264">
        <v>24</v>
      </c>
      <c r="P78" s="265">
        <v>24</v>
      </c>
      <c r="Q78" s="219">
        <f t="shared" ref="Q78:Q79" si="34">(F78/1000)*G78*I78*AVERAGE(J78:P78)</f>
        <v>1314.0000000000002</v>
      </c>
    </row>
    <row r="79" spans="1:17" x14ac:dyDescent="0.2">
      <c r="A79" s="186"/>
      <c r="B79" s="6"/>
      <c r="C79" s="7" t="s">
        <v>240</v>
      </c>
      <c r="D79" s="8">
        <v>1</v>
      </c>
      <c r="E79" s="44">
        <v>750</v>
      </c>
      <c r="F79" s="10">
        <f t="shared" si="32"/>
        <v>750</v>
      </c>
      <c r="G79" s="229">
        <v>0</v>
      </c>
      <c r="H79" s="227">
        <v>12</v>
      </c>
      <c r="I79" s="193">
        <f t="shared" si="33"/>
        <v>365</v>
      </c>
      <c r="J79" s="197">
        <v>24</v>
      </c>
      <c r="K79" s="256">
        <v>24</v>
      </c>
      <c r="L79" s="35">
        <v>24</v>
      </c>
      <c r="M79" s="256">
        <v>24</v>
      </c>
      <c r="N79" s="35">
        <v>24</v>
      </c>
      <c r="O79" s="264">
        <v>24</v>
      </c>
      <c r="P79" s="265">
        <v>24</v>
      </c>
      <c r="Q79" s="219">
        <f t="shared" si="34"/>
        <v>0</v>
      </c>
    </row>
    <row r="80" spans="1:17" ht="13.5" thickBot="1" x14ac:dyDescent="0.25">
      <c r="A80" s="671" t="s">
        <v>8</v>
      </c>
      <c r="B80" s="672"/>
      <c r="C80" s="672"/>
      <c r="D80" s="672"/>
      <c r="E80" s="672"/>
      <c r="F80" s="672"/>
      <c r="G80" s="672"/>
      <c r="H80" s="672"/>
      <c r="I80" s="672"/>
      <c r="J80" s="672"/>
      <c r="K80" s="672"/>
      <c r="L80" s="672"/>
      <c r="M80" s="672"/>
      <c r="N80" s="672"/>
      <c r="O80" s="672"/>
      <c r="P80" s="673"/>
      <c r="Q80" s="221">
        <f>SUM(Q78:Q79)</f>
        <v>1314.0000000000002</v>
      </c>
    </row>
    <row r="81" spans="1:17" x14ac:dyDescent="0.2">
      <c r="A81" s="687" t="s">
        <v>242</v>
      </c>
      <c r="B81" s="688"/>
      <c r="C81" s="688"/>
      <c r="D81" s="688"/>
      <c r="E81" s="688"/>
      <c r="F81" s="688"/>
      <c r="G81" s="688"/>
      <c r="H81" s="688"/>
      <c r="I81" s="688"/>
      <c r="J81" s="688"/>
      <c r="K81" s="688"/>
      <c r="L81" s="688"/>
      <c r="M81" s="688"/>
      <c r="N81" s="688"/>
      <c r="O81" s="688"/>
      <c r="P81" s="688"/>
      <c r="Q81" s="689"/>
    </row>
    <row r="82" spans="1:17" ht="12.75" customHeight="1" x14ac:dyDescent="0.2">
      <c r="A82" s="665" t="s">
        <v>171</v>
      </c>
      <c r="B82" s="667" t="s">
        <v>17</v>
      </c>
      <c r="C82" s="669" t="s">
        <v>18</v>
      </c>
      <c r="D82" s="39" t="s">
        <v>20</v>
      </c>
      <c r="E82" s="40" t="s">
        <v>25</v>
      </c>
      <c r="F82" s="41" t="s">
        <v>29</v>
      </c>
      <c r="G82" s="356" t="s">
        <v>1</v>
      </c>
      <c r="H82" s="357" t="s">
        <v>27</v>
      </c>
      <c r="I82" s="358" t="s">
        <v>28</v>
      </c>
      <c r="J82" s="359" t="s">
        <v>30</v>
      </c>
      <c r="K82" s="360" t="s">
        <v>31</v>
      </c>
      <c r="L82" s="361" t="s">
        <v>32</v>
      </c>
      <c r="M82" s="362" t="s">
        <v>78</v>
      </c>
      <c r="N82" s="361" t="s">
        <v>33</v>
      </c>
      <c r="O82" s="362" t="s">
        <v>34</v>
      </c>
      <c r="P82" s="363" t="s">
        <v>35</v>
      </c>
      <c r="Q82" s="216" t="s">
        <v>29</v>
      </c>
    </row>
    <row r="83" spans="1:17" x14ac:dyDescent="0.2">
      <c r="A83" s="666"/>
      <c r="B83" s="668"/>
      <c r="C83" s="670"/>
      <c r="D83" s="37" t="s">
        <v>21</v>
      </c>
      <c r="E83" s="23" t="s">
        <v>26</v>
      </c>
      <c r="F83" s="38" t="s">
        <v>26</v>
      </c>
      <c r="G83" s="232" t="s">
        <v>5</v>
      </c>
      <c r="H83" s="195" t="s">
        <v>38</v>
      </c>
      <c r="I83" s="233" t="s">
        <v>38</v>
      </c>
      <c r="J83" s="222" t="s">
        <v>39</v>
      </c>
      <c r="K83" s="285" t="s">
        <v>39</v>
      </c>
      <c r="L83" s="286" t="s">
        <v>39</v>
      </c>
      <c r="M83" s="285" t="s">
        <v>39</v>
      </c>
      <c r="N83" s="286" t="s">
        <v>39</v>
      </c>
      <c r="O83" s="285" t="s">
        <v>39</v>
      </c>
      <c r="P83" s="287" t="s">
        <v>39</v>
      </c>
      <c r="Q83" s="217" t="s">
        <v>36</v>
      </c>
    </row>
    <row r="84" spans="1:17" ht="25.5" x14ac:dyDescent="0.2">
      <c r="A84" s="274" t="str">
        <f>A69</f>
        <v>ул. Каменогорская, 30</v>
      </c>
      <c r="B84" s="275" t="s">
        <v>211</v>
      </c>
      <c r="C84" s="276" t="s">
        <v>242</v>
      </c>
      <c r="D84" s="277">
        <v>4</v>
      </c>
      <c r="E84" s="278">
        <v>9000</v>
      </c>
      <c r="F84" s="279">
        <f>D84*E84</f>
        <v>36000</v>
      </c>
      <c r="G84" s="292">
        <v>0.25</v>
      </c>
      <c r="H84" s="291">
        <v>12</v>
      </c>
      <c r="I84" s="280">
        <f>$Q$2</f>
        <v>365</v>
      </c>
      <c r="J84" s="280">
        <v>2</v>
      </c>
      <c r="K84" s="288">
        <v>2</v>
      </c>
      <c r="L84" s="281">
        <v>2</v>
      </c>
      <c r="M84" s="288">
        <v>2</v>
      </c>
      <c r="N84" s="281">
        <v>2</v>
      </c>
      <c r="O84" s="289">
        <v>2</v>
      </c>
      <c r="P84" s="290">
        <v>2</v>
      </c>
      <c r="Q84" s="282">
        <f t="shared" ref="Q84:Q89" si="35">(F84/1000)*G84*I84*AVERAGE(J84:P84)</f>
        <v>6570</v>
      </c>
    </row>
    <row r="85" spans="1:17" ht="25.5" x14ac:dyDescent="0.2">
      <c r="A85" s="283" t="str">
        <f>Buildings!C1</f>
        <v>ул. Каменогорская, 86</v>
      </c>
      <c r="B85" s="275" t="s">
        <v>211</v>
      </c>
      <c r="C85" s="276" t="s">
        <v>242</v>
      </c>
      <c r="D85" s="277">
        <v>4</v>
      </c>
      <c r="E85" s="278">
        <v>9000</v>
      </c>
      <c r="F85" s="279">
        <f>D85*E85</f>
        <v>36000</v>
      </c>
      <c r="G85" s="292">
        <v>0.2</v>
      </c>
      <c r="H85" s="291">
        <v>12</v>
      </c>
      <c r="I85" s="280">
        <f>$Q$2</f>
        <v>365</v>
      </c>
      <c r="J85" s="280">
        <v>2</v>
      </c>
      <c r="K85" s="288">
        <v>2</v>
      </c>
      <c r="L85" s="281">
        <v>2</v>
      </c>
      <c r="M85" s="288">
        <v>2</v>
      </c>
      <c r="N85" s="281">
        <v>2</v>
      </c>
      <c r="O85" s="289">
        <v>2</v>
      </c>
      <c r="P85" s="290">
        <v>2</v>
      </c>
      <c r="Q85" s="282">
        <f t="shared" si="35"/>
        <v>5256</v>
      </c>
    </row>
    <row r="86" spans="1:17" ht="25.5" x14ac:dyDescent="0.2">
      <c r="A86" s="245" t="str">
        <f>Buildings!E1</f>
        <v>ул. Казимировская, 9</v>
      </c>
      <c r="B86" s="1" t="s">
        <v>243</v>
      </c>
      <c r="C86" s="2" t="s">
        <v>242</v>
      </c>
      <c r="D86" s="3">
        <v>1</v>
      </c>
      <c r="E86" s="43">
        <v>6000</v>
      </c>
      <c r="F86" s="5">
        <f t="shared" ref="F86:F87" si="36">D86*E86</f>
        <v>6000</v>
      </c>
      <c r="G86" s="241">
        <v>0.8</v>
      </c>
      <c r="H86" s="226">
        <v>12</v>
      </c>
      <c r="I86" s="192">
        <f>$Q$2</f>
        <v>365</v>
      </c>
      <c r="J86" s="192">
        <v>2</v>
      </c>
      <c r="K86" s="255">
        <v>2</v>
      </c>
      <c r="L86" s="34">
        <v>2</v>
      </c>
      <c r="M86" s="255">
        <v>2</v>
      </c>
      <c r="N86" s="34">
        <v>2</v>
      </c>
      <c r="O86" s="272">
        <v>2</v>
      </c>
      <c r="P86" s="273">
        <v>2</v>
      </c>
      <c r="Q86" s="213">
        <f t="shared" ref="Q86" si="37">(F86/1000)*G86*I86*AVERAGE(J86:P86)</f>
        <v>3504.0000000000005</v>
      </c>
    </row>
    <row r="87" spans="1:17" x14ac:dyDescent="0.2">
      <c r="A87" s="187"/>
      <c r="B87" s="11"/>
      <c r="C87" s="12" t="s">
        <v>244</v>
      </c>
      <c r="D87" s="13">
        <v>1</v>
      </c>
      <c r="E87" s="45">
        <v>11000</v>
      </c>
      <c r="F87" s="15">
        <f t="shared" si="36"/>
        <v>11000</v>
      </c>
      <c r="G87" s="230">
        <v>0.5</v>
      </c>
      <c r="H87" s="228">
        <v>12</v>
      </c>
      <c r="I87" s="194">
        <f>$Q$2</f>
        <v>365</v>
      </c>
      <c r="J87" s="194">
        <v>2</v>
      </c>
      <c r="K87" s="266">
        <v>2</v>
      </c>
      <c r="L87" s="36">
        <v>2</v>
      </c>
      <c r="M87" s="266">
        <v>2</v>
      </c>
      <c r="N87" s="36">
        <v>2</v>
      </c>
      <c r="O87" s="267">
        <v>2</v>
      </c>
      <c r="P87" s="268">
        <v>2</v>
      </c>
      <c r="Q87" s="215">
        <f t="shared" si="35"/>
        <v>4015</v>
      </c>
    </row>
    <row r="88" spans="1:17" x14ac:dyDescent="0.2">
      <c r="A88" s="684" t="s">
        <v>8</v>
      </c>
      <c r="B88" s="685"/>
      <c r="C88" s="685"/>
      <c r="D88" s="685"/>
      <c r="E88" s="685"/>
      <c r="F88" s="685"/>
      <c r="G88" s="685"/>
      <c r="H88" s="685"/>
      <c r="I88" s="685"/>
      <c r="J88" s="685"/>
      <c r="K88" s="685"/>
      <c r="L88" s="685"/>
      <c r="M88" s="685"/>
      <c r="N88" s="685"/>
      <c r="O88" s="685"/>
      <c r="P88" s="686"/>
      <c r="Q88" s="221">
        <f>SUM(Q86:Q87)</f>
        <v>7519</v>
      </c>
    </row>
    <row r="89" spans="1:17" x14ac:dyDescent="0.2">
      <c r="A89" s="244" t="str">
        <f>Buildings!G1</f>
        <v>ул. Кунцевщина, 35</v>
      </c>
      <c r="B89" s="1" t="s">
        <v>243</v>
      </c>
      <c r="C89" s="2" t="s">
        <v>242</v>
      </c>
      <c r="D89" s="3">
        <v>1</v>
      </c>
      <c r="E89" s="43">
        <v>6000</v>
      </c>
      <c r="F89" s="5">
        <f t="shared" ref="F89:F90" si="38">D89*E89</f>
        <v>6000</v>
      </c>
      <c r="G89" s="241">
        <v>0.35</v>
      </c>
      <c r="H89" s="226">
        <v>12</v>
      </c>
      <c r="I89" s="192">
        <f>$Q$2</f>
        <v>365</v>
      </c>
      <c r="J89" s="192">
        <v>2</v>
      </c>
      <c r="K89" s="255">
        <v>2</v>
      </c>
      <c r="L89" s="34">
        <v>2</v>
      </c>
      <c r="M89" s="255">
        <v>2</v>
      </c>
      <c r="N89" s="34">
        <v>2</v>
      </c>
      <c r="O89" s="272">
        <v>2</v>
      </c>
      <c r="P89" s="273">
        <v>2</v>
      </c>
      <c r="Q89" s="213">
        <f t="shared" si="35"/>
        <v>1532.9999999999998</v>
      </c>
    </row>
    <row r="90" spans="1:17" x14ac:dyDescent="0.2">
      <c r="A90" s="187"/>
      <c r="B90" s="11"/>
      <c r="C90" s="12" t="s">
        <v>244</v>
      </c>
      <c r="D90" s="13">
        <v>1</v>
      </c>
      <c r="E90" s="45">
        <v>11000</v>
      </c>
      <c r="F90" s="15">
        <f t="shared" si="38"/>
        <v>11000</v>
      </c>
      <c r="G90" s="229">
        <v>0.33</v>
      </c>
      <c r="H90" s="228">
        <v>12</v>
      </c>
      <c r="I90" s="194">
        <f>$Q$2</f>
        <v>365</v>
      </c>
      <c r="J90" s="194">
        <v>2</v>
      </c>
      <c r="K90" s="266">
        <v>2</v>
      </c>
      <c r="L90" s="36">
        <v>2</v>
      </c>
      <c r="M90" s="266">
        <v>2</v>
      </c>
      <c r="N90" s="36">
        <v>2</v>
      </c>
      <c r="O90" s="267">
        <v>2</v>
      </c>
      <c r="P90" s="268">
        <v>2</v>
      </c>
      <c r="Q90" s="215">
        <f t="shared" ref="Q90" si="39">(F90/1000)*G90*I90*AVERAGE(J90:P90)</f>
        <v>2649.9</v>
      </c>
    </row>
    <row r="91" spans="1:17" x14ac:dyDescent="0.2">
      <c r="A91" s="671" t="s">
        <v>8</v>
      </c>
      <c r="B91" s="672"/>
      <c r="C91" s="672"/>
      <c r="D91" s="672"/>
      <c r="E91" s="672"/>
      <c r="F91" s="672"/>
      <c r="G91" s="677"/>
      <c r="H91" s="672"/>
      <c r="I91" s="672"/>
      <c r="J91" s="672"/>
      <c r="K91" s="672"/>
      <c r="L91" s="672"/>
      <c r="M91" s="672"/>
      <c r="N91" s="672"/>
      <c r="O91" s="672"/>
      <c r="P91" s="673"/>
      <c r="Q91" s="221">
        <f>SUM(Q89:Q90)</f>
        <v>4182.8999999999996</v>
      </c>
    </row>
  </sheetData>
  <mergeCells count="30">
    <mergeCell ref="A88:P88"/>
    <mergeCell ref="A91:P91"/>
    <mergeCell ref="A67:A68"/>
    <mergeCell ref="B67:B68"/>
    <mergeCell ref="C67:C68"/>
    <mergeCell ref="A82:A83"/>
    <mergeCell ref="B82:B83"/>
    <mergeCell ref="C82:C83"/>
    <mergeCell ref="A81:Q81"/>
    <mergeCell ref="A49:P49"/>
    <mergeCell ref="A13:P13"/>
    <mergeCell ref="A22:P22"/>
    <mergeCell ref="A54:P54"/>
    <mergeCell ref="A60:P60"/>
    <mergeCell ref="A31:P31"/>
    <mergeCell ref="A43:A44"/>
    <mergeCell ref="B43:B44"/>
    <mergeCell ref="C43:C44"/>
    <mergeCell ref="A42:Q42"/>
    <mergeCell ref="A65:P65"/>
    <mergeCell ref="A71:P71"/>
    <mergeCell ref="A74:P74"/>
    <mergeCell ref="A77:P77"/>
    <mergeCell ref="A80:P80"/>
    <mergeCell ref="A66:Q66"/>
    <mergeCell ref="A5:A6"/>
    <mergeCell ref="B5:B6"/>
    <mergeCell ref="C5:C6"/>
    <mergeCell ref="A41:P41"/>
    <mergeCell ref="A4:Q4"/>
  </mergeCells>
  <phoneticPr fontId="1" type="noConversion"/>
  <conditionalFormatting sqref="Q69:Q70 Q45:Q64 Q7:Q40 Q84:Q90">
    <cfRule type="cellIs" dxfId="16" priority="21" stopIfTrue="1" operator="equal">
      <formula>0</formula>
    </cfRule>
  </conditionalFormatting>
  <conditionalFormatting sqref="Q65">
    <cfRule type="cellIs" dxfId="15" priority="9" stopIfTrue="1" operator="equal">
      <formula>0</formula>
    </cfRule>
  </conditionalFormatting>
  <conditionalFormatting sqref="Q71:Q80">
    <cfRule type="cellIs" dxfId="14" priority="8" stopIfTrue="1" operator="equal">
      <formula>0</formula>
    </cfRule>
  </conditionalFormatting>
  <conditionalFormatting sqref="Q72:Q73">
    <cfRule type="cellIs" dxfId="13" priority="7" stopIfTrue="1" operator="equal">
      <formula>0</formula>
    </cfRule>
  </conditionalFormatting>
  <conditionalFormatting sqref="Q75:Q76">
    <cfRule type="cellIs" dxfId="12" priority="6" stopIfTrue="1" operator="equal">
      <formula>0</formula>
    </cfRule>
  </conditionalFormatting>
  <conditionalFormatting sqref="Q78:Q79">
    <cfRule type="cellIs" dxfId="11" priority="5" stopIfTrue="1" operator="equal">
      <formula>0</formula>
    </cfRule>
  </conditionalFormatting>
  <conditionalFormatting sqref="Q41">
    <cfRule type="cellIs" dxfId="10" priority="4" stopIfTrue="1" operator="equal">
      <formula>0</formula>
    </cfRule>
  </conditionalFormatting>
  <conditionalFormatting sqref="Q88">
    <cfRule type="cellIs" dxfId="9" priority="3" stopIfTrue="1" operator="equal">
      <formula>0</formula>
    </cfRule>
  </conditionalFormatting>
  <conditionalFormatting sqref="Q91">
    <cfRule type="cellIs" dxfId="8" priority="2" stopIfTrue="1" operator="equal">
      <formula>0</formula>
    </cfRule>
  </conditionalFormatting>
  <conditionalFormatting sqref="Q91">
    <cfRule type="cellIs" dxfId="7" priority="1" stopIfTrue="1" operator="equal">
      <formula>0</formula>
    </cfRule>
  </conditionalFormatting>
  <printOptions horizontalCentered="1"/>
  <pageMargins left="0.39370078740157483" right="0.31496062992125984" top="1.21" bottom="0.78740157480314965" header="0.59055118110236227" footer="0.59055118110236227"/>
  <pageSetup paperSize="9" scale="97" orientation="landscape" r:id="rId1"/>
  <headerFooter alignWithMargins="0">
    <oddHeader>&amp;L&amp;"Arial,Grassetto"GALENITALIA&amp;C&amp;"Arial,Grassetto"Consumi Elettrici - ENEL&amp;R&amp;"Arial,Grassetto Corsivo"Anno di riferimento: 2009/10</oddHeader>
    <oddFooter>&amp;L&amp;A&amp;RPag.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8" workbookViewId="0">
      <selection sqref="A1:L30"/>
    </sheetView>
  </sheetViews>
  <sheetFormatPr defaultRowHeight="12.75" x14ac:dyDescent="0.2"/>
  <cols>
    <col min="1" max="1" width="14" style="69" customWidth="1"/>
    <col min="2" max="2" width="6.85546875" style="69" bestFit="1" customWidth="1"/>
    <col min="3" max="3" width="9.85546875" style="69" customWidth="1"/>
    <col min="4" max="4" width="7.140625" style="69" bestFit="1" customWidth="1"/>
    <col min="5" max="5" width="7" style="69" bestFit="1" customWidth="1"/>
    <col min="6" max="6" width="8.42578125" style="69" bestFit="1" customWidth="1"/>
    <col min="7" max="7" width="12.28515625" style="69" bestFit="1" customWidth="1"/>
    <col min="8" max="8" width="7.7109375" style="69" bestFit="1" customWidth="1"/>
    <col min="9" max="9" width="7.28515625" style="69" bestFit="1" customWidth="1"/>
    <col min="10" max="10" width="8.5703125" style="69" bestFit="1" customWidth="1"/>
    <col min="11" max="11" width="14.7109375" style="69" bestFit="1" customWidth="1"/>
    <col min="12" max="12" width="15.85546875" style="69" customWidth="1"/>
    <col min="13" max="13" width="3.140625" style="69" customWidth="1"/>
  </cols>
  <sheetData>
    <row r="1" spans="1:16" ht="16.5" thickBot="1" x14ac:dyDescent="0.25">
      <c r="A1" s="632" t="s">
        <v>155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4"/>
    </row>
    <row r="2" spans="1:16" s="69" customFormat="1" x14ac:dyDescent="0.2">
      <c r="A2" s="690" t="s">
        <v>246</v>
      </c>
      <c r="B2" s="691"/>
      <c r="C2" s="691"/>
      <c r="D2" s="691"/>
      <c r="E2" s="691"/>
      <c r="F2" s="691"/>
      <c r="G2" s="691"/>
      <c r="H2" s="692" t="s">
        <v>247</v>
      </c>
      <c r="I2" s="693"/>
      <c r="J2" s="694"/>
      <c r="K2" s="695" t="s">
        <v>248</v>
      </c>
      <c r="L2" s="696"/>
    </row>
    <row r="3" spans="1:16" s="69" customFormat="1" ht="51" x14ac:dyDescent="0.2">
      <c r="A3" s="699" t="str">
        <f>Buildings!A1</f>
        <v>ул. Каменогорская, 30</v>
      </c>
      <c r="B3" s="165" t="s">
        <v>173</v>
      </c>
      <c r="C3" s="149" t="s">
        <v>245</v>
      </c>
      <c r="D3" s="299" t="s">
        <v>10</v>
      </c>
      <c r="E3" s="148" t="s">
        <v>189</v>
      </c>
      <c r="F3" s="321" t="s">
        <v>9</v>
      </c>
      <c r="G3" s="443" t="s">
        <v>177</v>
      </c>
      <c r="H3" s="440" t="s">
        <v>10</v>
      </c>
      <c r="I3" s="148" t="s">
        <v>189</v>
      </c>
      <c r="J3" s="438" t="s">
        <v>9</v>
      </c>
      <c r="K3" s="442" t="s">
        <v>178</v>
      </c>
      <c r="L3" s="331" t="s">
        <v>250</v>
      </c>
    </row>
    <row r="4" spans="1:16" s="69" customFormat="1" x14ac:dyDescent="0.2">
      <c r="A4" s="700"/>
      <c r="B4" s="166" t="s">
        <v>172</v>
      </c>
      <c r="C4" s="164" t="s">
        <v>5</v>
      </c>
      <c r="D4" s="300" t="s">
        <v>36</v>
      </c>
      <c r="E4" s="163" t="s">
        <v>36</v>
      </c>
      <c r="F4" s="309" t="s">
        <v>36</v>
      </c>
      <c r="G4" s="444" t="s">
        <v>36</v>
      </c>
      <c r="H4" s="441" t="s">
        <v>0</v>
      </c>
      <c r="I4" s="163" t="s">
        <v>0</v>
      </c>
      <c r="J4" s="439" t="s">
        <v>0</v>
      </c>
      <c r="K4" s="128" t="s">
        <v>165</v>
      </c>
      <c r="L4" s="129" t="s">
        <v>249</v>
      </c>
    </row>
    <row r="5" spans="1:16" s="69" customFormat="1" x14ac:dyDescent="0.2">
      <c r="A5" s="429" t="str">
        <f>'Sim.Kamenogorsk,30'!A2</f>
        <v>Квартира:#2.1</v>
      </c>
      <c r="B5" s="431">
        <f>'Sim.Kamenogorsk,30'!C2</f>
        <v>58.54</v>
      </c>
      <c r="C5" s="432">
        <f>'Sim.Kamenogorsk,30'!G2</f>
        <v>3</v>
      </c>
      <c r="D5" s="303">
        <f>'Sim.Kamenogorsk,30'!Q6</f>
        <v>209.66399999999999</v>
      </c>
      <c r="E5" s="307">
        <f>'Sim.Kamenogorsk,30'!Q8</f>
        <v>0</v>
      </c>
      <c r="F5" s="324">
        <f>'Sim.Kamenogorsk,30'!Q26</f>
        <v>953.17733333333331</v>
      </c>
      <c r="G5" s="445">
        <f>SUM(D5:F5)</f>
        <v>1162.8413333333333</v>
      </c>
      <c r="H5" s="449">
        <f>D5/G5</f>
        <v>0.18030318839715592</v>
      </c>
      <c r="I5" s="450">
        <f>E5/G5</f>
        <v>0</v>
      </c>
      <c r="J5" s="451">
        <f>F5/G5</f>
        <v>0.81969681160284402</v>
      </c>
      <c r="K5" s="458">
        <f>G5/B5</f>
        <v>19.864047375014234</v>
      </c>
      <c r="L5" s="459">
        <f>G5/C5</f>
        <v>387.61377777777778</v>
      </c>
    </row>
    <row r="6" spans="1:16" s="69" customFormat="1" x14ac:dyDescent="0.2">
      <c r="A6" s="574" t="str">
        <f>'Sim.Kamenogorsk,30'!A27</f>
        <v>Квартира:#2.2</v>
      </c>
      <c r="B6" s="433">
        <f>'Sim.Kamenogorsk,30'!C27</f>
        <v>79.11</v>
      </c>
      <c r="C6" s="434">
        <f>'Sim.Kamenogorsk,30'!G27</f>
        <v>3</v>
      </c>
      <c r="D6" s="435">
        <f>'Sim.Kamenogorsk,30'!Q35</f>
        <v>297.64799999999997</v>
      </c>
      <c r="E6" s="436">
        <f>'Sim.Kamenogorsk,30'!Q37</f>
        <v>0</v>
      </c>
      <c r="F6" s="437">
        <f>'Sim.Kamenogorsk,30'!Q55</f>
        <v>798.96266666666679</v>
      </c>
      <c r="G6" s="446">
        <f t="shared" ref="G6:G8" si="0">SUM(D6:F6)</f>
        <v>1096.6106666666667</v>
      </c>
      <c r="H6" s="452">
        <f t="shared" ref="H6:H8" si="1">D6/G6</f>
        <v>0.27142541017292066</v>
      </c>
      <c r="I6" s="453">
        <f t="shared" ref="I6:I8" si="2">E6/G6</f>
        <v>0</v>
      </c>
      <c r="J6" s="454">
        <f t="shared" ref="J6:J8" si="3">F6/G6</f>
        <v>0.72857458982707946</v>
      </c>
      <c r="K6" s="460">
        <f t="shared" ref="K6:K8" si="4">G6/B6</f>
        <v>13.861846374246831</v>
      </c>
      <c r="L6" s="461">
        <f t="shared" ref="L6:L8" si="5">G6/C6</f>
        <v>365.53688888888888</v>
      </c>
    </row>
    <row r="7" spans="1:16" s="69" customFormat="1" x14ac:dyDescent="0.2">
      <c r="A7" s="574" t="str">
        <f>'Sim.Kamenogorsk,30'!A56</f>
        <v>Квартира:#2.3</v>
      </c>
      <c r="B7" s="433">
        <f>'Sim.Kamenogorsk,30'!C56</f>
        <v>79.11</v>
      </c>
      <c r="C7" s="434">
        <f>'Sim.Kamenogorsk,30'!G56</f>
        <v>4</v>
      </c>
      <c r="D7" s="435">
        <f>'Sim.Kamenogorsk,30'!Q64</f>
        <v>109.2</v>
      </c>
      <c r="E7" s="436">
        <f>'Sim.Kamenogorsk,30'!Q66</f>
        <v>210</v>
      </c>
      <c r="F7" s="437">
        <f>'Sim.Kamenogorsk,30'!Q84</f>
        <v>958.91466666666656</v>
      </c>
      <c r="G7" s="446">
        <f t="shared" si="0"/>
        <v>1278.1146666666666</v>
      </c>
      <c r="H7" s="452">
        <f t="shared" si="1"/>
        <v>8.5438343560202218E-2</v>
      </c>
      <c r="I7" s="453">
        <f t="shared" si="2"/>
        <v>0.16430450684654274</v>
      </c>
      <c r="J7" s="454">
        <f t="shared" si="3"/>
        <v>0.75025714959325507</v>
      </c>
      <c r="K7" s="462">
        <f t="shared" si="4"/>
        <v>16.15617073273501</v>
      </c>
      <c r="L7" s="461">
        <f t="shared" si="5"/>
        <v>319.52866666666665</v>
      </c>
    </row>
    <row r="8" spans="1:16" s="69" customFormat="1" ht="13.5" thickBot="1" x14ac:dyDescent="0.25">
      <c r="A8" s="430" t="str">
        <f>'Sim.Kamenogorsk,30'!A85</f>
        <v>Квартира:#2.4</v>
      </c>
      <c r="B8" s="170">
        <f>'Sim.Kamenogorsk,30'!C85</f>
        <v>79.11</v>
      </c>
      <c r="C8" s="155">
        <f>'Sim.Kamenogorsk,30'!G85</f>
        <v>3</v>
      </c>
      <c r="D8" s="304">
        <f>'Sim.Kamenogorsk,30'!Q93</f>
        <v>111.57119999999999</v>
      </c>
      <c r="E8" s="308">
        <f>'Sim.Kamenogorsk,30'!Q95</f>
        <v>0</v>
      </c>
      <c r="F8" s="325">
        <f>'Sim.Kamenogorsk,30'!Q113</f>
        <v>875.57600000000002</v>
      </c>
      <c r="G8" s="447">
        <f t="shared" si="0"/>
        <v>987.1472</v>
      </c>
      <c r="H8" s="455">
        <f t="shared" si="1"/>
        <v>0.11302387323795275</v>
      </c>
      <c r="I8" s="456">
        <f t="shared" si="2"/>
        <v>0</v>
      </c>
      <c r="J8" s="457">
        <f t="shared" si="3"/>
        <v>0.88697612676204729</v>
      </c>
      <c r="K8" s="463">
        <f t="shared" si="4"/>
        <v>12.478159524712426</v>
      </c>
      <c r="L8" s="464">
        <f t="shared" si="5"/>
        <v>329.04906666666665</v>
      </c>
    </row>
    <row r="9" spans="1:16" s="69" customFormat="1" ht="13.5" thickBot="1" x14ac:dyDescent="0.25">
      <c r="A9" s="489" t="s">
        <v>171</v>
      </c>
      <c r="B9" s="490">
        <f t="shared" ref="B9:F9" si="6">SUM(B5:B8)</f>
        <v>295.87</v>
      </c>
      <c r="C9" s="491">
        <f t="shared" si="6"/>
        <v>13</v>
      </c>
      <c r="D9" s="491">
        <f t="shared" si="6"/>
        <v>728.08319999999992</v>
      </c>
      <c r="E9" s="491">
        <f t="shared" si="6"/>
        <v>210</v>
      </c>
      <c r="F9" s="491">
        <f t="shared" si="6"/>
        <v>3586.6306666666669</v>
      </c>
      <c r="G9" s="448">
        <f>SUM(G5:G8)</f>
        <v>4524.7138666666669</v>
      </c>
      <c r="H9" s="492">
        <f t="shared" ref="H9" si="7">D9/G9</f>
        <v>0.16091253976605044</v>
      </c>
      <c r="I9" s="493">
        <f t="shared" ref="I9" si="8">E9/G9</f>
        <v>4.6411774575859731E-2</v>
      </c>
      <c r="J9" s="494">
        <f t="shared" ref="J9" si="9">F9/G9</f>
        <v>0.79267568565808977</v>
      </c>
      <c r="K9" s="575">
        <f>G9/B9</f>
        <v>15.292911977107064</v>
      </c>
      <c r="L9" s="495">
        <f t="shared" ref="L9" si="10">G9/C9</f>
        <v>348.05491282051287</v>
      </c>
      <c r="N9" s="30"/>
      <c r="O9" s="30"/>
      <c r="P9" s="30"/>
    </row>
    <row r="10" spans="1:16" s="30" customFormat="1" ht="13.5" hidden="1" thickBot="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6" s="69" customFormat="1" x14ac:dyDescent="0.2">
      <c r="A11" s="690" t="s">
        <v>246</v>
      </c>
      <c r="B11" s="691"/>
      <c r="C11" s="691"/>
      <c r="D11" s="691"/>
      <c r="E11" s="691"/>
      <c r="F11" s="691"/>
      <c r="G11" s="691"/>
      <c r="H11" s="692" t="s">
        <v>247</v>
      </c>
      <c r="I11" s="693"/>
      <c r="J11" s="694"/>
      <c r="K11" s="695" t="s">
        <v>248</v>
      </c>
      <c r="L11" s="696"/>
    </row>
    <row r="12" spans="1:16" s="69" customFormat="1" ht="51" x14ac:dyDescent="0.2">
      <c r="A12" s="697" t="str">
        <f>Buildings!C1</f>
        <v>ул. Каменогорская, 86</v>
      </c>
      <c r="B12" s="165" t="s">
        <v>173</v>
      </c>
      <c r="C12" s="149" t="s">
        <v>245</v>
      </c>
      <c r="D12" s="299" t="s">
        <v>10</v>
      </c>
      <c r="E12" s="148" t="s">
        <v>189</v>
      </c>
      <c r="F12" s="321" t="s">
        <v>9</v>
      </c>
      <c r="G12" s="443" t="s">
        <v>177</v>
      </c>
      <c r="H12" s="440" t="s">
        <v>10</v>
      </c>
      <c r="I12" s="148" t="s">
        <v>189</v>
      </c>
      <c r="J12" s="438" t="s">
        <v>9</v>
      </c>
      <c r="K12" s="442" t="s">
        <v>178</v>
      </c>
      <c r="L12" s="331" t="s">
        <v>250</v>
      </c>
    </row>
    <row r="13" spans="1:16" s="69" customFormat="1" x14ac:dyDescent="0.2">
      <c r="A13" s="698"/>
      <c r="B13" s="166" t="s">
        <v>172</v>
      </c>
      <c r="C13" s="164" t="s">
        <v>5</v>
      </c>
      <c r="D13" s="300" t="s">
        <v>36</v>
      </c>
      <c r="E13" s="163" t="s">
        <v>36</v>
      </c>
      <c r="F13" s="309" t="s">
        <v>36</v>
      </c>
      <c r="G13" s="444" t="s">
        <v>36</v>
      </c>
      <c r="H13" s="441" t="s">
        <v>0</v>
      </c>
      <c r="I13" s="163" t="s">
        <v>0</v>
      </c>
      <c r="J13" s="439" t="s">
        <v>0</v>
      </c>
      <c r="K13" s="128" t="s">
        <v>165</v>
      </c>
      <c r="L13" s="129" t="s">
        <v>249</v>
      </c>
    </row>
    <row r="14" spans="1:16" s="69" customFormat="1" x14ac:dyDescent="0.2">
      <c r="A14" s="429" t="str">
        <f>'Sim.Kamenogorsk,86'!A2</f>
        <v>Квартира:#2.1</v>
      </c>
      <c r="B14" s="487">
        <f>'Sim.Kamenogorsk,86'!C2</f>
        <v>58.54</v>
      </c>
      <c r="C14" s="432">
        <f>'Sim.Kamenogorsk,86'!G2</f>
        <v>3</v>
      </c>
      <c r="D14" s="303">
        <f>'Sim.Kamenogorsk,86'!Q10</f>
        <v>403.22879999999992</v>
      </c>
      <c r="E14" s="307">
        <f>'Sim.Kamenogorsk,86'!Q12</f>
        <v>0</v>
      </c>
      <c r="F14" s="324">
        <f>'Sim.Kamenogorsk,86'!Q30</f>
        <v>937.69866666666667</v>
      </c>
      <c r="G14" s="445">
        <f>SUM(D14:F14)</f>
        <v>1340.9274666666665</v>
      </c>
      <c r="H14" s="449">
        <f>D14/G14</f>
        <v>0.30070888248889621</v>
      </c>
      <c r="I14" s="450">
        <f>E14/G14</f>
        <v>0</v>
      </c>
      <c r="J14" s="451">
        <f>F14/G14</f>
        <v>0.69929111751110384</v>
      </c>
      <c r="K14" s="458">
        <f>G14/B14</f>
        <v>22.906174695364992</v>
      </c>
      <c r="L14" s="459">
        <f>G14/C14</f>
        <v>446.97582222222218</v>
      </c>
    </row>
    <row r="15" spans="1:16" s="69" customFormat="1" ht="13.5" thickBot="1" x14ac:dyDescent="0.25">
      <c r="A15" s="430" t="str">
        <f>'Sim.Kamenogorsk,86'!A31</f>
        <v>Квартира:#2.2</v>
      </c>
      <c r="B15" s="488">
        <f>'Sim.Kamenogorsk,86'!C31</f>
        <v>79.11</v>
      </c>
      <c r="C15" s="155">
        <f>'Sim.Kamenogorsk,86'!G31</f>
        <v>3</v>
      </c>
      <c r="D15" s="304">
        <f>'Sim.Kamenogorsk,86'!Q40</f>
        <v>248.97599999999997</v>
      </c>
      <c r="E15" s="308">
        <f>'Sim.Kamenogorsk,86'!Q42</f>
        <v>0</v>
      </c>
      <c r="F15" s="325">
        <f>'Sim.Kamenogorsk,86'!Q60</f>
        <v>1191.8226666666665</v>
      </c>
      <c r="G15" s="447">
        <f t="shared" ref="G15" si="11">SUM(D15:F15)</f>
        <v>1440.7986666666663</v>
      </c>
      <c r="H15" s="455">
        <f t="shared" ref="H15:H16" si="12">D15/G15</f>
        <v>0.17280415769401972</v>
      </c>
      <c r="I15" s="456">
        <f t="shared" ref="I15:I16" si="13">E15/G15</f>
        <v>0</v>
      </c>
      <c r="J15" s="457">
        <f t="shared" ref="J15:J16" si="14">F15/G15</f>
        <v>0.82719584230598031</v>
      </c>
      <c r="K15" s="463">
        <f t="shared" ref="K15:K16" si="15">G15/B15</f>
        <v>18.212598491551844</v>
      </c>
      <c r="L15" s="464">
        <f t="shared" ref="L15:L16" si="16">G15/C15</f>
        <v>480.2662222222221</v>
      </c>
    </row>
    <row r="16" spans="1:16" s="69" customFormat="1" ht="13.5" thickBot="1" x14ac:dyDescent="0.25">
      <c r="A16" s="489" t="s">
        <v>171</v>
      </c>
      <c r="B16" s="490">
        <f t="shared" ref="B16:G16" si="17">SUM(B14:B15)</f>
        <v>137.65</v>
      </c>
      <c r="C16" s="491">
        <f t="shared" si="17"/>
        <v>6</v>
      </c>
      <c r="D16" s="491">
        <f t="shared" si="17"/>
        <v>652.20479999999986</v>
      </c>
      <c r="E16" s="491">
        <f t="shared" si="17"/>
        <v>0</v>
      </c>
      <c r="F16" s="491">
        <f t="shared" si="17"/>
        <v>2129.5213333333331</v>
      </c>
      <c r="G16" s="448">
        <f t="shared" si="17"/>
        <v>2781.7261333333327</v>
      </c>
      <c r="H16" s="492">
        <f t="shared" si="12"/>
        <v>0.23446046402075718</v>
      </c>
      <c r="I16" s="493">
        <f t="shared" si="13"/>
        <v>0</v>
      </c>
      <c r="J16" s="494">
        <f t="shared" si="14"/>
        <v>0.76553953597924296</v>
      </c>
      <c r="K16" s="575">
        <f t="shared" si="15"/>
        <v>20.208689671873103</v>
      </c>
      <c r="L16" s="495">
        <f t="shared" si="16"/>
        <v>463.62102222222211</v>
      </c>
      <c r="N16" s="30"/>
      <c r="O16" s="30"/>
      <c r="P16" s="30"/>
    </row>
    <row r="17" spans="1:16" s="30" customFormat="1" ht="13.5" hidden="1" thickBot="1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1:16" s="69" customFormat="1" x14ac:dyDescent="0.2">
      <c r="A18" s="690" t="s">
        <v>246</v>
      </c>
      <c r="B18" s="691"/>
      <c r="C18" s="691"/>
      <c r="D18" s="691"/>
      <c r="E18" s="691"/>
      <c r="F18" s="691"/>
      <c r="G18" s="691"/>
      <c r="H18" s="692" t="s">
        <v>247</v>
      </c>
      <c r="I18" s="693"/>
      <c r="J18" s="694"/>
      <c r="K18" s="695" t="s">
        <v>248</v>
      </c>
      <c r="L18" s="696"/>
    </row>
    <row r="19" spans="1:16" s="69" customFormat="1" ht="51" x14ac:dyDescent="0.2">
      <c r="A19" s="697" t="str">
        <f>Buildings!E1</f>
        <v>ул. Казимировская, 9</v>
      </c>
      <c r="B19" s="165" t="s">
        <v>173</v>
      </c>
      <c r="C19" s="149" t="s">
        <v>245</v>
      </c>
      <c r="D19" s="299" t="s">
        <v>10</v>
      </c>
      <c r="E19" s="148" t="s">
        <v>189</v>
      </c>
      <c r="F19" s="321" t="s">
        <v>9</v>
      </c>
      <c r="G19" s="443" t="s">
        <v>177</v>
      </c>
      <c r="H19" s="440" t="s">
        <v>10</v>
      </c>
      <c r="I19" s="148" t="s">
        <v>189</v>
      </c>
      <c r="J19" s="438" t="s">
        <v>9</v>
      </c>
      <c r="K19" s="442" t="s">
        <v>178</v>
      </c>
      <c r="L19" s="331" t="s">
        <v>250</v>
      </c>
    </row>
    <row r="20" spans="1:16" s="69" customFormat="1" x14ac:dyDescent="0.2">
      <c r="A20" s="698"/>
      <c r="B20" s="166" t="s">
        <v>172</v>
      </c>
      <c r="C20" s="164" t="s">
        <v>5</v>
      </c>
      <c r="D20" s="300" t="s">
        <v>36</v>
      </c>
      <c r="E20" s="163" t="s">
        <v>36</v>
      </c>
      <c r="F20" s="309" t="s">
        <v>36</v>
      </c>
      <c r="G20" s="444" t="s">
        <v>36</v>
      </c>
      <c r="H20" s="441" t="s">
        <v>0</v>
      </c>
      <c r="I20" s="163" t="s">
        <v>0</v>
      </c>
      <c r="J20" s="439" t="s">
        <v>0</v>
      </c>
      <c r="K20" s="128" t="s">
        <v>165</v>
      </c>
      <c r="L20" s="129" t="s">
        <v>249</v>
      </c>
    </row>
    <row r="21" spans="1:16" s="69" customFormat="1" x14ac:dyDescent="0.2">
      <c r="A21" s="429" t="str">
        <f>'Sim.Kazimirovskaya,9'!A2</f>
        <v>Квартира:#2.1</v>
      </c>
      <c r="B21" s="479">
        <f>'Sim.Kazimirovskaya,9'!C2</f>
        <v>60.5</v>
      </c>
      <c r="C21" s="432">
        <f>'Sim.Kazimirovskaya,9'!G2</f>
        <v>3</v>
      </c>
      <c r="D21" s="303">
        <f>'Sim.Kazimirovskaya,9'!Q10</f>
        <v>194.5112</v>
      </c>
      <c r="E21" s="307">
        <f>'Sim.Kazimirovskaya,9'!Q12</f>
        <v>0</v>
      </c>
      <c r="F21" s="324">
        <f>'Sim.Kazimirovskaya,9'!Q30</f>
        <v>1394.0679999999998</v>
      </c>
      <c r="G21" s="445">
        <f>SUM(D21:F21)</f>
        <v>1588.5791999999997</v>
      </c>
      <c r="H21" s="449">
        <f>D21/G21</f>
        <v>0.12244350171524343</v>
      </c>
      <c r="I21" s="450">
        <f>E21/G21</f>
        <v>0</v>
      </c>
      <c r="J21" s="451">
        <f>F21/G21</f>
        <v>0.87755649828475657</v>
      </c>
      <c r="K21" s="458">
        <f>G21/B21</f>
        <v>26.257507438016525</v>
      </c>
      <c r="L21" s="459">
        <f>G21/C21</f>
        <v>529.52639999999985</v>
      </c>
    </row>
    <row r="22" spans="1:16" s="69" customFormat="1" ht="13.5" thickBot="1" x14ac:dyDescent="0.25">
      <c r="A22" s="430" t="str">
        <f>'Sim.Kazimirovskaya,9'!A31</f>
        <v>Квартира:#2.2</v>
      </c>
      <c r="B22" s="170">
        <f>'Sim.Kazimirovskaya,9'!C31</f>
        <v>60.5</v>
      </c>
      <c r="C22" s="155">
        <f>'Sim.Kazimirovskaya,9'!G31</f>
        <v>2</v>
      </c>
      <c r="D22" s="304">
        <f>'Sim.Kazimirovskaya,9'!Q39</f>
        <v>117.88399999999999</v>
      </c>
      <c r="E22" s="308">
        <f>'Sim.Kazimirovskaya,9'!Q41</f>
        <v>0</v>
      </c>
      <c r="F22" s="325">
        <f>'Sim.Kazimirovskaya,9'!Q59</f>
        <v>1414.5300000000002</v>
      </c>
      <c r="G22" s="447">
        <f t="shared" ref="G22" si="18">SUM(D22:F22)</f>
        <v>1532.4140000000002</v>
      </c>
      <c r="H22" s="455">
        <f t="shared" ref="H22:H23" si="19">D22/G22</f>
        <v>7.6926992314087422E-2</v>
      </c>
      <c r="I22" s="456">
        <f t="shared" ref="I22:I23" si="20">E22/G22</f>
        <v>0</v>
      </c>
      <c r="J22" s="457">
        <f t="shared" ref="J22:J23" si="21">F22/G22</f>
        <v>0.92307300768591261</v>
      </c>
      <c r="K22" s="463">
        <f t="shared" ref="K22:K23" si="22">G22/B22</f>
        <v>25.329157024793393</v>
      </c>
      <c r="L22" s="464">
        <f t="shared" ref="L22:L23" si="23">G22/C22</f>
        <v>766.20700000000011</v>
      </c>
    </row>
    <row r="23" spans="1:16" s="69" customFormat="1" ht="13.5" thickBot="1" x14ac:dyDescent="0.25">
      <c r="A23" s="489" t="s">
        <v>171</v>
      </c>
      <c r="B23" s="490">
        <f t="shared" ref="B23:G23" si="24">SUM(B21:B22)</f>
        <v>121</v>
      </c>
      <c r="C23" s="491">
        <f t="shared" si="24"/>
        <v>5</v>
      </c>
      <c r="D23" s="491">
        <f t="shared" si="24"/>
        <v>312.39519999999999</v>
      </c>
      <c r="E23" s="491">
        <f t="shared" si="24"/>
        <v>0</v>
      </c>
      <c r="F23" s="491">
        <f t="shared" si="24"/>
        <v>2808.598</v>
      </c>
      <c r="G23" s="448">
        <f t="shared" si="24"/>
        <v>3120.9931999999999</v>
      </c>
      <c r="H23" s="492">
        <f t="shared" si="19"/>
        <v>0.1000948031543292</v>
      </c>
      <c r="I23" s="493">
        <f t="shared" si="20"/>
        <v>0</v>
      </c>
      <c r="J23" s="494">
        <f t="shared" si="21"/>
        <v>0.89990519684567083</v>
      </c>
      <c r="K23" s="575">
        <f t="shared" si="22"/>
        <v>25.793332231404957</v>
      </c>
      <c r="L23" s="495">
        <f t="shared" si="23"/>
        <v>624.19863999999995</v>
      </c>
      <c r="N23" s="30"/>
      <c r="O23" s="30"/>
      <c r="P23" s="30"/>
    </row>
    <row r="24" spans="1:16" ht="13.5" hidden="1" thickBot="1" x14ac:dyDescent="0.25"/>
    <row r="25" spans="1:16" s="69" customFormat="1" x14ac:dyDescent="0.2">
      <c r="A25" s="690" t="s">
        <v>246</v>
      </c>
      <c r="B25" s="691"/>
      <c r="C25" s="691"/>
      <c r="D25" s="691"/>
      <c r="E25" s="691"/>
      <c r="F25" s="691"/>
      <c r="G25" s="691"/>
      <c r="H25" s="692" t="s">
        <v>247</v>
      </c>
      <c r="I25" s="693"/>
      <c r="J25" s="694"/>
      <c r="K25" s="695" t="s">
        <v>248</v>
      </c>
      <c r="L25" s="696"/>
    </row>
    <row r="26" spans="1:16" s="69" customFormat="1" ht="51" x14ac:dyDescent="0.2">
      <c r="A26" s="697" t="str">
        <f>Buildings!G1</f>
        <v>ул. Кунцевщина, 35</v>
      </c>
      <c r="B26" s="165" t="s">
        <v>173</v>
      </c>
      <c r="C26" s="149" t="s">
        <v>245</v>
      </c>
      <c r="D26" s="299" t="s">
        <v>10</v>
      </c>
      <c r="E26" s="148" t="s">
        <v>189</v>
      </c>
      <c r="F26" s="321" t="s">
        <v>9</v>
      </c>
      <c r="G26" s="443" t="s">
        <v>177</v>
      </c>
      <c r="H26" s="440" t="s">
        <v>10</v>
      </c>
      <c r="I26" s="148" t="s">
        <v>189</v>
      </c>
      <c r="J26" s="438" t="s">
        <v>9</v>
      </c>
      <c r="K26" s="442" t="s">
        <v>178</v>
      </c>
      <c r="L26" s="331" t="s">
        <v>250</v>
      </c>
    </row>
    <row r="27" spans="1:16" s="69" customFormat="1" x14ac:dyDescent="0.2">
      <c r="A27" s="698"/>
      <c r="B27" s="166" t="s">
        <v>172</v>
      </c>
      <c r="C27" s="164" t="s">
        <v>5</v>
      </c>
      <c r="D27" s="300" t="s">
        <v>36</v>
      </c>
      <c r="E27" s="163" t="s">
        <v>36</v>
      </c>
      <c r="F27" s="309" t="s">
        <v>36</v>
      </c>
      <c r="G27" s="444" t="s">
        <v>36</v>
      </c>
      <c r="H27" s="441" t="s">
        <v>0</v>
      </c>
      <c r="I27" s="163" t="s">
        <v>0</v>
      </c>
      <c r="J27" s="439" t="s">
        <v>0</v>
      </c>
      <c r="K27" s="128" t="s">
        <v>165</v>
      </c>
      <c r="L27" s="129" t="s">
        <v>249</v>
      </c>
    </row>
    <row r="28" spans="1:16" s="69" customFormat="1" x14ac:dyDescent="0.2">
      <c r="A28" s="429" t="str">
        <f>'Sim.Kuncevschina, 35'!A2</f>
        <v>Квартира:#2.1</v>
      </c>
      <c r="B28" s="479">
        <f>'Sim.Kuncevschina, 35'!C2</f>
        <v>78.05</v>
      </c>
      <c r="C28" s="432">
        <f>'Sim.Kuncevschina, 35'!G2</f>
        <v>3</v>
      </c>
      <c r="D28" s="303">
        <f>'Sim.Kuncevschina, 35'!Q9</f>
        <v>223.00199999999998</v>
      </c>
      <c r="E28" s="307">
        <f>'Sim.Kuncevschina, 35'!Q11</f>
        <v>0</v>
      </c>
      <c r="F28" s="324">
        <f>'Sim.Kuncevschina, 35'!Q29</f>
        <v>1541.4983999999999</v>
      </c>
      <c r="G28" s="445">
        <f>SUM(D28:F28)</f>
        <v>1764.5003999999999</v>
      </c>
      <c r="H28" s="449">
        <f>D28/G28</f>
        <v>0.12638251598016073</v>
      </c>
      <c r="I28" s="450">
        <f>E28/G28</f>
        <v>0</v>
      </c>
      <c r="J28" s="451">
        <f>F28/G28</f>
        <v>0.8736174840198393</v>
      </c>
      <c r="K28" s="458">
        <f>G28/B28</f>
        <v>22.607308135810378</v>
      </c>
      <c r="L28" s="459">
        <f>G28/C28</f>
        <v>588.16679999999997</v>
      </c>
    </row>
    <row r="29" spans="1:16" s="69" customFormat="1" ht="13.5" thickBot="1" x14ac:dyDescent="0.25">
      <c r="A29" s="430" t="str">
        <f>'Sim.Kamenogorsk,30'!A27</f>
        <v>Квартира:#2.2</v>
      </c>
      <c r="B29" s="170">
        <f>'Sim.Kuncevschina, 35'!C30</f>
        <v>68.2</v>
      </c>
      <c r="C29" s="155">
        <f>'Sim.Kuncevschina, 35'!G30</f>
        <v>2</v>
      </c>
      <c r="D29" s="304">
        <f>'Sim.Kuncevschina, 35'!Q39</f>
        <v>221.62399999999997</v>
      </c>
      <c r="E29" s="308">
        <f>'Sim.Kuncevschina, 35'!Q41</f>
        <v>0</v>
      </c>
      <c r="F29" s="325">
        <f>'Sim.Kuncevschina, 35'!Q59</f>
        <v>1494.636</v>
      </c>
      <c r="G29" s="447">
        <f t="shared" ref="G29" si="25">SUM(D29:F29)</f>
        <v>1716.26</v>
      </c>
      <c r="H29" s="455">
        <f t="shared" ref="H29:H30" si="26">D29/G29</f>
        <v>0.12913194970459019</v>
      </c>
      <c r="I29" s="456">
        <f t="shared" ref="I29:I30" si="27">E29/G29</f>
        <v>0</v>
      </c>
      <c r="J29" s="457">
        <f t="shared" ref="J29:J30" si="28">F29/G29</f>
        <v>0.87086805029540981</v>
      </c>
      <c r="K29" s="463">
        <f t="shared" ref="K29:K30" si="29">G29/B29</f>
        <v>25.165102639296187</v>
      </c>
      <c r="L29" s="464">
        <f t="shared" ref="L29:L30" si="30">G29/C29</f>
        <v>858.13</v>
      </c>
    </row>
    <row r="30" spans="1:16" s="69" customFormat="1" ht="13.5" thickBot="1" x14ac:dyDescent="0.25">
      <c r="A30" s="489" t="s">
        <v>171</v>
      </c>
      <c r="B30" s="490">
        <f t="shared" ref="B30" si="31">SUM(B28:B29)</f>
        <v>146.25</v>
      </c>
      <c r="C30" s="491">
        <f t="shared" ref="C30" si="32">SUM(C28:C29)</f>
        <v>5</v>
      </c>
      <c r="D30" s="491">
        <f t="shared" ref="D30" si="33">SUM(D28:D29)</f>
        <v>444.62599999999998</v>
      </c>
      <c r="E30" s="491">
        <f t="shared" ref="E30" si="34">SUM(E28:E29)</f>
        <v>0</v>
      </c>
      <c r="F30" s="491">
        <f t="shared" ref="F30" si="35">SUM(F28:F29)</f>
        <v>3036.1343999999999</v>
      </c>
      <c r="G30" s="448">
        <f t="shared" ref="G30" si="36">SUM(G28:G29)</f>
        <v>3480.7604000000001</v>
      </c>
      <c r="H30" s="492">
        <f t="shared" si="26"/>
        <v>0.12773818042747209</v>
      </c>
      <c r="I30" s="493">
        <f t="shared" si="27"/>
        <v>0</v>
      </c>
      <c r="J30" s="494">
        <f t="shared" si="28"/>
        <v>0.8722618195725278</v>
      </c>
      <c r="K30" s="575">
        <f t="shared" si="29"/>
        <v>23.800071111111112</v>
      </c>
      <c r="L30" s="495">
        <f t="shared" si="30"/>
        <v>696.15208000000007</v>
      </c>
      <c r="N30" s="30"/>
      <c r="O30" s="30"/>
      <c r="P30" s="30"/>
    </row>
    <row r="41" s="69" customFormat="1" ht="12.75" customHeight="1" x14ac:dyDescent="0.2"/>
  </sheetData>
  <mergeCells count="17">
    <mergeCell ref="A11:G11"/>
    <mergeCell ref="H11:J11"/>
    <mergeCell ref="K11:L11"/>
    <mergeCell ref="A12:A13"/>
    <mergeCell ref="A18:G18"/>
    <mergeCell ref="H18:J18"/>
    <mergeCell ref="K18:L18"/>
    <mergeCell ref="A1:L1"/>
    <mergeCell ref="A2:G2"/>
    <mergeCell ref="A3:A4"/>
    <mergeCell ref="H2:J2"/>
    <mergeCell ref="K2:L2"/>
    <mergeCell ref="A25:G25"/>
    <mergeCell ref="H25:J25"/>
    <mergeCell ref="K25:L25"/>
    <mergeCell ref="A26:A27"/>
    <mergeCell ref="A19:A20"/>
  </mergeCells>
  <printOptions horizontalCentered="1"/>
  <pageMargins left="0.39370078740157483" right="0.31496062992125984" top="1.21" bottom="0.78740157480314965" header="0.59055118110236227" footer="0.59055118110236227"/>
  <pageSetup paperSize="9" scale="97" orientation="landscape" r:id="rId1"/>
  <headerFooter alignWithMargins="0">
    <oddHeader>&amp;L&amp;"Arial,Grassetto"GALENITALIA&amp;C&amp;"Arial,Grassetto"Consumi Elettrici - ENEL&amp;R&amp;"Arial,Grassetto Corsivo"Anno di riferimento: 2009/10</oddHeader>
    <oddFooter>&amp;L&amp;A&amp;RPag. &amp;P di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tabSelected="1" topLeftCell="K1" zoomScale="110" zoomScaleNormal="110" workbookViewId="0">
      <selection activeCell="S141" sqref="S141"/>
    </sheetView>
  </sheetViews>
  <sheetFormatPr defaultRowHeight="12.75" x14ac:dyDescent="0.2"/>
  <cols>
    <col min="1" max="1" width="15" style="30" bestFit="1" customWidth="1"/>
    <col min="2" max="2" width="9.7109375" style="29" bestFit="1" customWidth="1"/>
    <col min="3" max="3" width="18.140625" style="29" bestFit="1" customWidth="1"/>
    <col min="4" max="4" width="6.85546875" style="29" bestFit="1" customWidth="1"/>
    <col min="5" max="6" width="5.7109375" style="29" bestFit="1" customWidth="1"/>
    <col min="7" max="10" width="5.7109375" style="29" customWidth="1"/>
    <col min="11" max="16" width="5.140625" style="29" bestFit="1" customWidth="1"/>
    <col min="17" max="17" width="8.7109375" style="30" bestFit="1" customWidth="1"/>
    <col min="18" max="18" width="11.42578125" style="509" bestFit="1" customWidth="1"/>
    <col min="19" max="19" width="53.5703125" style="29" bestFit="1" customWidth="1"/>
  </cols>
  <sheetData>
    <row r="1" spans="1:19" x14ac:dyDescent="0.2">
      <c r="A1" s="707" t="str">
        <f>Buildings!A1</f>
        <v>ул. Каменогорская, 30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9"/>
    </row>
    <row r="2" spans="1:19" x14ac:dyDescent="0.2">
      <c r="A2" s="396" t="s">
        <v>12</v>
      </c>
      <c r="B2" s="394" t="s">
        <v>19</v>
      </c>
      <c r="C2" s="395">
        <v>58.54</v>
      </c>
      <c r="D2" s="703" t="s">
        <v>22</v>
      </c>
      <c r="E2" s="704"/>
      <c r="F2" s="704"/>
      <c r="G2" s="397">
        <v>3</v>
      </c>
      <c r="H2" s="705" t="s">
        <v>23</v>
      </c>
      <c r="I2" s="706"/>
      <c r="J2" s="398" t="s">
        <v>24</v>
      </c>
      <c r="K2" s="367"/>
      <c r="L2" s="368"/>
      <c r="M2" s="368"/>
      <c r="N2" s="368"/>
      <c r="O2" s="368"/>
      <c r="P2" s="368"/>
      <c r="Q2" s="369"/>
      <c r="R2" s="509" t="s">
        <v>60</v>
      </c>
    </row>
    <row r="3" spans="1:19" ht="12.75" customHeight="1" x14ac:dyDescent="0.2">
      <c r="A3" s="665" t="s">
        <v>37</v>
      </c>
      <c r="B3" s="667" t="s">
        <v>17</v>
      </c>
      <c r="C3" s="669" t="s">
        <v>18</v>
      </c>
      <c r="D3" s="39" t="s">
        <v>20</v>
      </c>
      <c r="E3" s="40" t="s">
        <v>25</v>
      </c>
      <c r="F3" s="41" t="s">
        <v>29</v>
      </c>
      <c r="G3" s="356" t="s">
        <v>1</v>
      </c>
      <c r="H3" s="357" t="s">
        <v>27</v>
      </c>
      <c r="I3" s="358" t="s">
        <v>28</v>
      </c>
      <c r="J3" s="359" t="s">
        <v>30</v>
      </c>
      <c r="K3" s="360" t="s">
        <v>31</v>
      </c>
      <c r="L3" s="361" t="s">
        <v>32</v>
      </c>
      <c r="M3" s="362" t="s">
        <v>78</v>
      </c>
      <c r="N3" s="361" t="s">
        <v>33</v>
      </c>
      <c r="O3" s="362" t="s">
        <v>34</v>
      </c>
      <c r="P3" s="363" t="s">
        <v>35</v>
      </c>
      <c r="Q3" s="216" t="s">
        <v>29</v>
      </c>
      <c r="R3" s="509" t="s">
        <v>61</v>
      </c>
    </row>
    <row r="4" spans="1:19" x14ac:dyDescent="0.2">
      <c r="A4" s="666"/>
      <c r="B4" s="668"/>
      <c r="C4" s="670"/>
      <c r="D4" s="37" t="s">
        <v>21</v>
      </c>
      <c r="E4" s="23" t="s">
        <v>26</v>
      </c>
      <c r="F4" s="38" t="s">
        <v>26</v>
      </c>
      <c r="G4" s="232" t="s">
        <v>5</v>
      </c>
      <c r="H4" s="195" t="s">
        <v>38</v>
      </c>
      <c r="I4" s="233" t="s">
        <v>38</v>
      </c>
      <c r="J4" s="222" t="s">
        <v>39</v>
      </c>
      <c r="K4" s="285" t="s">
        <v>39</v>
      </c>
      <c r="L4" s="286" t="s">
        <v>39</v>
      </c>
      <c r="M4" s="285" t="s">
        <v>39</v>
      </c>
      <c r="N4" s="286" t="s">
        <v>39</v>
      </c>
      <c r="O4" s="285" t="s">
        <v>39</v>
      </c>
      <c r="P4" s="287" t="s">
        <v>39</v>
      </c>
      <c r="Q4" s="217" t="s">
        <v>36</v>
      </c>
    </row>
    <row r="5" spans="1:19" x14ac:dyDescent="0.2">
      <c r="A5" s="208" t="s">
        <v>10</v>
      </c>
      <c r="B5" s="1" t="s">
        <v>13</v>
      </c>
      <c r="C5" s="2" t="s">
        <v>41</v>
      </c>
      <c r="D5" s="3">
        <v>16</v>
      </c>
      <c r="E5" s="4">
        <v>12</v>
      </c>
      <c r="F5" s="5">
        <f>D5*E5</f>
        <v>192</v>
      </c>
      <c r="G5" s="231">
        <v>0.5</v>
      </c>
      <c r="H5" s="234">
        <v>12</v>
      </c>
      <c r="I5" s="235">
        <v>52</v>
      </c>
      <c r="J5" s="223">
        <v>6</v>
      </c>
      <c r="K5" s="257">
        <v>6</v>
      </c>
      <c r="L5" s="31">
        <v>6</v>
      </c>
      <c r="M5" s="257">
        <v>6</v>
      </c>
      <c r="N5" s="31">
        <v>6</v>
      </c>
      <c r="O5" s="258">
        <v>6</v>
      </c>
      <c r="P5" s="259">
        <v>6</v>
      </c>
      <c r="Q5" s="210">
        <f>(F5/1000)*G5*I5*SUM(J5:P5)</f>
        <v>209.66399999999999</v>
      </c>
    </row>
    <row r="6" spans="1:19" x14ac:dyDescent="0.2">
      <c r="A6" s="671" t="s">
        <v>8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3"/>
      <c r="Q6" s="221">
        <f>SUM(Q5:Q5)</f>
        <v>209.66399999999999</v>
      </c>
    </row>
    <row r="7" spans="1:19" x14ac:dyDescent="0.2">
      <c r="A7" s="245" t="s">
        <v>11</v>
      </c>
      <c r="B7" s="1" t="s">
        <v>40</v>
      </c>
      <c r="C7" s="2" t="s">
        <v>42</v>
      </c>
      <c r="D7" s="3"/>
      <c r="E7" s="4"/>
      <c r="F7" s="5"/>
      <c r="G7" s="231"/>
      <c r="H7" s="234"/>
      <c r="I7" s="235"/>
      <c r="J7" s="223"/>
      <c r="K7" s="257"/>
      <c r="L7" s="31"/>
      <c r="M7" s="257"/>
      <c r="N7" s="31"/>
      <c r="O7" s="258"/>
      <c r="P7" s="259"/>
      <c r="Q7" s="210"/>
      <c r="S7" s="392" t="s">
        <v>114</v>
      </c>
    </row>
    <row r="8" spans="1:19" x14ac:dyDescent="0.2">
      <c r="A8" s="671" t="s">
        <v>8</v>
      </c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3"/>
      <c r="Q8" s="221">
        <f>SUM(Q7:Q7)</f>
        <v>0</v>
      </c>
    </row>
    <row r="9" spans="1:19" ht="25.5" x14ac:dyDescent="0.2">
      <c r="A9" s="370" t="s">
        <v>9</v>
      </c>
      <c r="B9" s="1" t="s">
        <v>13</v>
      </c>
      <c r="C9" s="380" t="s">
        <v>43</v>
      </c>
      <c r="D9" s="381">
        <v>1</v>
      </c>
      <c r="E9" s="382">
        <v>3000</v>
      </c>
      <c r="F9" s="383">
        <f>D9*E9</f>
        <v>3000</v>
      </c>
      <c r="G9" s="241">
        <v>0.4</v>
      </c>
      <c r="H9" s="384">
        <v>12</v>
      </c>
      <c r="I9" s="383">
        <v>52</v>
      </c>
      <c r="J9" s="385">
        <v>1</v>
      </c>
      <c r="K9" s="386">
        <v>0</v>
      </c>
      <c r="L9" s="387">
        <v>1</v>
      </c>
      <c r="M9" s="386">
        <v>0</v>
      </c>
      <c r="N9" s="387">
        <v>0</v>
      </c>
      <c r="O9" s="388">
        <v>1</v>
      </c>
      <c r="P9" s="389">
        <v>1</v>
      </c>
      <c r="Q9" s="213">
        <f>(F9/1000)*G9*I9*SUM(J9:P9)</f>
        <v>249.60000000000002</v>
      </c>
      <c r="R9" s="509" t="s">
        <v>62</v>
      </c>
    </row>
    <row r="10" spans="1:19" x14ac:dyDescent="0.2">
      <c r="A10" s="186"/>
      <c r="B10" s="6"/>
      <c r="C10" s="7" t="s">
        <v>44</v>
      </c>
      <c r="D10" s="8"/>
      <c r="E10" s="9"/>
      <c r="F10" s="10"/>
      <c r="G10" s="229"/>
      <c r="H10" s="197"/>
      <c r="I10" s="10"/>
      <c r="J10" s="227"/>
      <c r="K10" s="256"/>
      <c r="L10" s="35"/>
      <c r="M10" s="256"/>
      <c r="N10" s="35"/>
      <c r="O10" s="264"/>
      <c r="P10" s="265"/>
      <c r="Q10" s="214"/>
      <c r="S10" s="390" t="s">
        <v>92</v>
      </c>
    </row>
    <row r="11" spans="1:19" x14ac:dyDescent="0.2">
      <c r="A11" s="186"/>
      <c r="B11" s="6"/>
      <c r="C11" s="7" t="s">
        <v>45</v>
      </c>
      <c r="D11" s="8">
        <v>1</v>
      </c>
      <c r="E11" s="9">
        <v>250</v>
      </c>
      <c r="F11" s="10">
        <f t="shared" ref="F11:F15" si="0">D11*E11</f>
        <v>250</v>
      </c>
      <c r="G11" s="229">
        <v>0.16500000000000001</v>
      </c>
      <c r="H11" s="197">
        <v>12</v>
      </c>
      <c r="I11" s="10">
        <v>52</v>
      </c>
      <c r="J11" s="227">
        <v>24</v>
      </c>
      <c r="K11" s="256">
        <v>24</v>
      </c>
      <c r="L11" s="35">
        <v>24</v>
      </c>
      <c r="M11" s="256">
        <v>24</v>
      </c>
      <c r="N11" s="35">
        <v>24</v>
      </c>
      <c r="O11" s="264">
        <v>24</v>
      </c>
      <c r="P11" s="265">
        <v>24</v>
      </c>
      <c r="Q11" s="214">
        <f>(F11/1000)*G11*I11*SUM(J11:P11)</f>
        <v>360.36</v>
      </c>
      <c r="R11" s="509" t="s">
        <v>63</v>
      </c>
      <c r="S11" s="390" t="s">
        <v>253</v>
      </c>
    </row>
    <row r="12" spans="1:19" x14ac:dyDescent="0.2">
      <c r="A12" s="186"/>
      <c r="B12" s="6"/>
      <c r="C12" s="7" t="s">
        <v>46</v>
      </c>
      <c r="D12" s="8"/>
      <c r="E12" s="9"/>
      <c r="F12" s="10"/>
      <c r="G12" s="229"/>
      <c r="H12" s="197"/>
      <c r="I12" s="10"/>
      <c r="J12" s="227"/>
      <c r="K12" s="256"/>
      <c r="L12" s="35"/>
      <c r="M12" s="256"/>
      <c r="N12" s="35"/>
      <c r="O12" s="264"/>
      <c r="P12" s="265"/>
      <c r="Q12" s="214"/>
      <c r="S12" s="390" t="s">
        <v>255</v>
      </c>
    </row>
    <row r="13" spans="1:19" x14ac:dyDescent="0.2">
      <c r="A13" s="186"/>
      <c r="B13" s="6"/>
      <c r="C13" s="7" t="s">
        <v>47</v>
      </c>
      <c r="D13" s="8"/>
      <c r="E13" s="9"/>
      <c r="F13" s="10"/>
      <c r="G13" s="229"/>
      <c r="H13" s="197"/>
      <c r="I13" s="10"/>
      <c r="J13" s="227"/>
      <c r="K13" s="256"/>
      <c r="L13" s="35"/>
      <c r="M13" s="256"/>
      <c r="N13" s="35"/>
      <c r="O13" s="264"/>
      <c r="P13" s="265"/>
      <c r="Q13" s="214"/>
      <c r="S13" s="401" t="s">
        <v>254</v>
      </c>
    </row>
    <row r="14" spans="1:19" x14ac:dyDescent="0.2">
      <c r="A14" s="186"/>
      <c r="B14" s="6"/>
      <c r="C14" s="7" t="s">
        <v>48</v>
      </c>
      <c r="D14" s="8">
        <v>1</v>
      </c>
      <c r="E14" s="9">
        <v>1100</v>
      </c>
      <c r="F14" s="10">
        <f t="shared" si="0"/>
        <v>1100</v>
      </c>
      <c r="G14" s="229">
        <v>0.64</v>
      </c>
      <c r="H14" s="197">
        <v>12</v>
      </c>
      <c r="I14" s="10">
        <v>52</v>
      </c>
      <c r="J14" s="510">
        <f>1/6</f>
        <v>0.16666666666666666</v>
      </c>
      <c r="K14" s="512">
        <v>0.16666666666666666</v>
      </c>
      <c r="L14" s="513">
        <v>0.16666666666666666</v>
      </c>
      <c r="M14" s="512">
        <v>0.16666666666666666</v>
      </c>
      <c r="N14" s="513">
        <v>0.16666666666666666</v>
      </c>
      <c r="O14" s="514">
        <v>0.16666666666666666</v>
      </c>
      <c r="P14" s="515">
        <v>0.16666666666666666</v>
      </c>
      <c r="Q14" s="496">
        <f>(F14/1000)*G14*I14*SUM(J14:P14)</f>
        <v>42.709333333333333</v>
      </c>
      <c r="R14" s="509" t="s">
        <v>64</v>
      </c>
      <c r="S14" s="390" t="s">
        <v>95</v>
      </c>
    </row>
    <row r="15" spans="1:19" x14ac:dyDescent="0.2">
      <c r="A15" s="186"/>
      <c r="B15" s="6"/>
      <c r="C15" s="7" t="s">
        <v>59</v>
      </c>
      <c r="D15" s="8">
        <v>1</v>
      </c>
      <c r="E15" s="365">
        <v>2800</v>
      </c>
      <c r="F15" s="10">
        <f t="shared" si="0"/>
        <v>2800</v>
      </c>
      <c r="G15" s="229">
        <v>1</v>
      </c>
      <c r="H15" s="197">
        <v>12</v>
      </c>
      <c r="I15" s="10">
        <v>52</v>
      </c>
      <c r="J15" s="508">
        <f>3/60</f>
        <v>0.05</v>
      </c>
      <c r="K15" s="371">
        <v>0.05</v>
      </c>
      <c r="L15" s="372">
        <v>0.05</v>
      </c>
      <c r="M15" s="371">
        <v>0.05</v>
      </c>
      <c r="N15" s="372">
        <v>0.05</v>
      </c>
      <c r="O15" s="500">
        <v>0.05</v>
      </c>
      <c r="P15" s="501">
        <v>0.05</v>
      </c>
      <c r="Q15" s="496">
        <f>(F15/1000)*G15*I15*SUM(J15:P15)</f>
        <v>50.959999999999994</v>
      </c>
      <c r="R15" s="509" t="s">
        <v>65</v>
      </c>
      <c r="S15" s="390" t="s">
        <v>256</v>
      </c>
    </row>
    <row r="16" spans="1:19" x14ac:dyDescent="0.2">
      <c r="A16" s="186"/>
      <c r="B16" s="6"/>
      <c r="C16" s="7" t="s">
        <v>49</v>
      </c>
      <c r="D16" s="8"/>
      <c r="E16" s="9"/>
      <c r="F16" s="10"/>
      <c r="G16" s="229"/>
      <c r="H16" s="197"/>
      <c r="I16" s="10"/>
      <c r="J16" s="227"/>
      <c r="K16" s="256"/>
      <c r="L16" s="35"/>
      <c r="M16" s="256"/>
      <c r="N16" s="35"/>
      <c r="O16" s="264"/>
      <c r="P16" s="265"/>
      <c r="Q16" s="214"/>
      <c r="S16" s="390" t="s">
        <v>257</v>
      </c>
    </row>
    <row r="17" spans="1:19" x14ac:dyDescent="0.2">
      <c r="A17" s="186"/>
      <c r="B17" s="16"/>
      <c r="C17" s="7" t="s">
        <v>50</v>
      </c>
      <c r="D17" s="364">
        <v>1</v>
      </c>
      <c r="E17" s="365">
        <v>1000</v>
      </c>
      <c r="F17" s="366">
        <f t="shared" ref="F17:F25" si="1">D17*E17</f>
        <v>1000</v>
      </c>
      <c r="G17" s="229">
        <v>1</v>
      </c>
      <c r="H17" s="374">
        <v>12</v>
      </c>
      <c r="I17" s="366">
        <v>52</v>
      </c>
      <c r="J17" s="511">
        <f>4/60</f>
        <v>6.6666666666666666E-2</v>
      </c>
      <c r="K17" s="371">
        <f t="shared" ref="K17:N17" si="2">4/60</f>
        <v>6.6666666666666666E-2</v>
      </c>
      <c r="L17" s="372">
        <f t="shared" si="2"/>
        <v>6.6666666666666666E-2</v>
      </c>
      <c r="M17" s="371">
        <f t="shared" si="2"/>
        <v>6.6666666666666666E-2</v>
      </c>
      <c r="N17" s="372">
        <f t="shared" si="2"/>
        <v>6.6666666666666666E-2</v>
      </c>
      <c r="O17" s="500">
        <f>5/60</f>
        <v>8.3333333333333329E-2</v>
      </c>
      <c r="P17" s="501">
        <f>5/60</f>
        <v>8.3333333333333329E-2</v>
      </c>
      <c r="Q17" s="496">
        <f t="shared" ref="Q17:Q25" si="3">(F17/1000)*G17*I17*SUM(J17:P17)</f>
        <v>25.999999999999996</v>
      </c>
      <c r="R17" s="509" t="s">
        <v>66</v>
      </c>
      <c r="S17" s="390" t="s">
        <v>98</v>
      </c>
    </row>
    <row r="18" spans="1:19" x14ac:dyDescent="0.2">
      <c r="A18" s="186"/>
      <c r="B18" s="16"/>
      <c r="C18" s="7" t="s">
        <v>51</v>
      </c>
      <c r="D18" s="8">
        <v>1</v>
      </c>
      <c r="E18" s="9">
        <v>1000</v>
      </c>
      <c r="F18" s="10">
        <f t="shared" si="1"/>
        <v>1000</v>
      </c>
      <c r="G18" s="229">
        <v>0.5</v>
      </c>
      <c r="H18" s="197">
        <v>12</v>
      </c>
      <c r="I18" s="10">
        <v>52</v>
      </c>
      <c r="J18" s="227">
        <v>0</v>
      </c>
      <c r="K18" s="256">
        <v>0</v>
      </c>
      <c r="L18" s="35">
        <v>0</v>
      </c>
      <c r="M18" s="256">
        <v>0</v>
      </c>
      <c r="N18" s="35">
        <v>0</v>
      </c>
      <c r="O18" s="264">
        <v>2</v>
      </c>
      <c r="P18" s="265">
        <v>0</v>
      </c>
      <c r="Q18" s="214">
        <f t="shared" si="3"/>
        <v>52</v>
      </c>
      <c r="R18" s="509" t="s">
        <v>68</v>
      </c>
      <c r="S18" s="391" t="s">
        <v>100</v>
      </c>
    </row>
    <row r="19" spans="1:19" x14ac:dyDescent="0.2">
      <c r="A19" s="186"/>
      <c r="B19" s="6"/>
      <c r="C19" s="7" t="s">
        <v>52</v>
      </c>
      <c r="D19" s="8">
        <v>1</v>
      </c>
      <c r="E19" s="9">
        <v>300</v>
      </c>
      <c r="F19" s="10">
        <f t="shared" si="1"/>
        <v>300</v>
      </c>
      <c r="G19" s="229">
        <v>1</v>
      </c>
      <c r="H19" s="197">
        <v>12</v>
      </c>
      <c r="I19" s="10">
        <v>52</v>
      </c>
      <c r="J19" s="510">
        <f>15/60</f>
        <v>0.25</v>
      </c>
      <c r="K19" s="371">
        <v>0</v>
      </c>
      <c r="L19" s="372">
        <f>15/60</f>
        <v>0.25</v>
      </c>
      <c r="M19" s="371">
        <v>0</v>
      </c>
      <c r="N19" s="372">
        <v>0</v>
      </c>
      <c r="O19" s="500">
        <f>15/60</f>
        <v>0.25</v>
      </c>
      <c r="P19" s="501">
        <v>0</v>
      </c>
      <c r="Q19" s="496">
        <f t="shared" si="3"/>
        <v>11.7</v>
      </c>
      <c r="R19" s="509" t="s">
        <v>67</v>
      </c>
      <c r="S19" s="391" t="s">
        <v>101</v>
      </c>
    </row>
    <row r="20" spans="1:19" x14ac:dyDescent="0.2">
      <c r="A20" s="186"/>
      <c r="B20" s="6"/>
      <c r="C20" s="7" t="s">
        <v>53</v>
      </c>
      <c r="D20" s="8">
        <v>1</v>
      </c>
      <c r="E20" s="9">
        <v>100</v>
      </c>
      <c r="F20" s="10">
        <f t="shared" si="1"/>
        <v>100</v>
      </c>
      <c r="G20" s="229">
        <v>0.2</v>
      </c>
      <c r="H20" s="197">
        <v>12</v>
      </c>
      <c r="I20" s="10">
        <v>52</v>
      </c>
      <c r="J20" s="227">
        <v>5</v>
      </c>
      <c r="K20" s="256">
        <v>5</v>
      </c>
      <c r="L20" s="35">
        <v>5</v>
      </c>
      <c r="M20" s="256">
        <v>5</v>
      </c>
      <c r="N20" s="35">
        <v>5</v>
      </c>
      <c r="O20" s="264">
        <v>5</v>
      </c>
      <c r="P20" s="265">
        <v>5</v>
      </c>
      <c r="Q20" s="214">
        <f t="shared" si="3"/>
        <v>36.400000000000006</v>
      </c>
      <c r="S20" s="390" t="s">
        <v>102</v>
      </c>
    </row>
    <row r="21" spans="1:19" x14ac:dyDescent="0.2">
      <c r="A21" s="186"/>
      <c r="B21" s="6"/>
      <c r="C21" s="7" t="s">
        <v>54</v>
      </c>
      <c r="D21" s="8">
        <v>1</v>
      </c>
      <c r="E21" s="9">
        <v>200</v>
      </c>
      <c r="F21" s="10">
        <f t="shared" ref="F21" si="4">D21*E21</f>
        <v>200</v>
      </c>
      <c r="G21" s="229">
        <v>0.1</v>
      </c>
      <c r="H21" s="197">
        <v>12</v>
      </c>
      <c r="I21" s="10">
        <v>52</v>
      </c>
      <c r="J21" s="227">
        <v>5</v>
      </c>
      <c r="K21" s="256">
        <v>5</v>
      </c>
      <c r="L21" s="35">
        <v>5</v>
      </c>
      <c r="M21" s="256">
        <v>5</v>
      </c>
      <c r="N21" s="35">
        <v>5</v>
      </c>
      <c r="O21" s="264">
        <v>5</v>
      </c>
      <c r="P21" s="265">
        <v>5</v>
      </c>
      <c r="Q21" s="214">
        <f t="shared" si="3"/>
        <v>36.400000000000006</v>
      </c>
      <c r="S21" s="391" t="s">
        <v>103</v>
      </c>
    </row>
    <row r="22" spans="1:19" x14ac:dyDescent="0.2">
      <c r="A22" s="186"/>
      <c r="B22" s="6"/>
      <c r="C22" s="7" t="s">
        <v>55</v>
      </c>
      <c r="D22" s="8">
        <v>1</v>
      </c>
      <c r="E22" s="9">
        <v>150</v>
      </c>
      <c r="F22" s="10">
        <f t="shared" si="1"/>
        <v>150</v>
      </c>
      <c r="G22" s="229">
        <v>0.3</v>
      </c>
      <c r="H22" s="197">
        <v>12</v>
      </c>
      <c r="I22" s="10">
        <v>52</v>
      </c>
      <c r="J22" s="227">
        <v>0</v>
      </c>
      <c r="K22" s="256">
        <v>0</v>
      </c>
      <c r="L22" s="35">
        <v>0</v>
      </c>
      <c r="M22" s="256">
        <v>0</v>
      </c>
      <c r="N22" s="35">
        <v>0</v>
      </c>
      <c r="O22" s="264">
        <v>3</v>
      </c>
      <c r="P22" s="265">
        <v>3</v>
      </c>
      <c r="Q22" s="214">
        <f t="shared" si="3"/>
        <v>14.04</v>
      </c>
      <c r="S22" s="391" t="s">
        <v>104</v>
      </c>
    </row>
    <row r="23" spans="1:19" x14ac:dyDescent="0.2">
      <c r="A23" s="186"/>
      <c r="B23" s="6"/>
      <c r="C23" s="7" t="s">
        <v>56</v>
      </c>
      <c r="D23" s="8">
        <v>1</v>
      </c>
      <c r="E23" s="9">
        <v>1000</v>
      </c>
      <c r="F23" s="10">
        <f t="shared" si="1"/>
        <v>1000</v>
      </c>
      <c r="G23" s="229">
        <v>0.1</v>
      </c>
      <c r="H23" s="197">
        <v>12</v>
      </c>
      <c r="I23" s="10">
        <v>52</v>
      </c>
      <c r="J23" s="227">
        <v>1</v>
      </c>
      <c r="K23" s="256">
        <v>1</v>
      </c>
      <c r="L23" s="35">
        <v>1</v>
      </c>
      <c r="M23" s="256">
        <v>1</v>
      </c>
      <c r="N23" s="35">
        <v>1</v>
      </c>
      <c r="O23" s="264">
        <v>2</v>
      </c>
      <c r="P23" s="265">
        <v>2</v>
      </c>
      <c r="Q23" s="214">
        <f t="shared" si="3"/>
        <v>46.800000000000004</v>
      </c>
      <c r="S23" s="391" t="s">
        <v>105</v>
      </c>
    </row>
    <row r="24" spans="1:19" x14ac:dyDescent="0.2">
      <c r="A24" s="186"/>
      <c r="B24" s="6"/>
      <c r="C24" s="7" t="s">
        <v>57</v>
      </c>
      <c r="D24" s="20">
        <v>1</v>
      </c>
      <c r="E24" s="21">
        <v>20</v>
      </c>
      <c r="F24" s="22">
        <f t="shared" si="1"/>
        <v>20</v>
      </c>
      <c r="G24" s="229">
        <v>0.1</v>
      </c>
      <c r="H24" s="197">
        <v>12</v>
      </c>
      <c r="I24" s="10">
        <v>52</v>
      </c>
      <c r="J24" s="227">
        <v>24</v>
      </c>
      <c r="K24" s="256">
        <v>24</v>
      </c>
      <c r="L24" s="35">
        <v>24</v>
      </c>
      <c r="M24" s="256">
        <v>24</v>
      </c>
      <c r="N24" s="35">
        <v>24</v>
      </c>
      <c r="O24" s="264">
        <v>24</v>
      </c>
      <c r="P24" s="265">
        <v>24</v>
      </c>
      <c r="Q24" s="214">
        <f t="shared" si="3"/>
        <v>17.472000000000001</v>
      </c>
    </row>
    <row r="25" spans="1:19" x14ac:dyDescent="0.2">
      <c r="A25" s="187"/>
      <c r="B25" s="11"/>
      <c r="C25" s="12" t="s">
        <v>58</v>
      </c>
      <c r="D25" s="13">
        <v>1</v>
      </c>
      <c r="E25" s="14">
        <v>10</v>
      </c>
      <c r="F25" s="15">
        <f t="shared" si="1"/>
        <v>10</v>
      </c>
      <c r="G25" s="230">
        <v>0.1</v>
      </c>
      <c r="H25" s="198">
        <v>12</v>
      </c>
      <c r="I25" s="15">
        <v>52</v>
      </c>
      <c r="J25" s="228">
        <v>24</v>
      </c>
      <c r="K25" s="266">
        <v>24</v>
      </c>
      <c r="L25" s="36">
        <v>24</v>
      </c>
      <c r="M25" s="266">
        <v>24</v>
      </c>
      <c r="N25" s="36">
        <v>24</v>
      </c>
      <c r="O25" s="267">
        <v>24</v>
      </c>
      <c r="P25" s="268">
        <v>24</v>
      </c>
      <c r="Q25" s="215">
        <f t="shared" si="3"/>
        <v>8.7360000000000007</v>
      </c>
    </row>
    <row r="26" spans="1:19" x14ac:dyDescent="0.2">
      <c r="A26" s="671" t="s">
        <v>8</v>
      </c>
      <c r="B26" s="672"/>
      <c r="C26" s="672"/>
      <c r="D26" s="672"/>
      <c r="E26" s="672"/>
      <c r="F26" s="672"/>
      <c r="G26" s="672"/>
      <c r="H26" s="672"/>
      <c r="I26" s="672"/>
      <c r="J26" s="672"/>
      <c r="K26" s="672"/>
      <c r="L26" s="672"/>
      <c r="M26" s="672"/>
      <c r="N26" s="672"/>
      <c r="O26" s="672"/>
      <c r="P26" s="673"/>
      <c r="Q26" s="221">
        <f>SUM(Q9:Q25)</f>
        <v>953.17733333333331</v>
      </c>
    </row>
    <row r="27" spans="1:19" x14ac:dyDescent="0.2">
      <c r="A27" s="396" t="s">
        <v>14</v>
      </c>
      <c r="B27" s="394" t="s">
        <v>19</v>
      </c>
      <c r="C27" s="395">
        <v>79.11</v>
      </c>
      <c r="D27" s="703" t="s">
        <v>22</v>
      </c>
      <c r="E27" s="704"/>
      <c r="F27" s="704"/>
      <c r="G27" s="397">
        <v>3</v>
      </c>
      <c r="H27" s="705" t="s">
        <v>23</v>
      </c>
      <c r="I27" s="706"/>
      <c r="J27" s="398" t="s">
        <v>24</v>
      </c>
      <c r="K27" s="367"/>
      <c r="L27" s="368"/>
      <c r="M27" s="368"/>
      <c r="N27" s="368"/>
      <c r="O27" s="368"/>
      <c r="P27" s="368"/>
      <c r="Q27" s="369"/>
    </row>
    <row r="28" spans="1:19" ht="12.75" customHeight="1" x14ac:dyDescent="0.2">
      <c r="A28" s="665" t="s">
        <v>37</v>
      </c>
      <c r="B28" s="667" t="s">
        <v>17</v>
      </c>
      <c r="C28" s="669" t="s">
        <v>18</v>
      </c>
      <c r="D28" s="39" t="s">
        <v>20</v>
      </c>
      <c r="E28" s="40" t="s">
        <v>25</v>
      </c>
      <c r="F28" s="41" t="s">
        <v>29</v>
      </c>
      <c r="G28" s="356" t="s">
        <v>1</v>
      </c>
      <c r="H28" s="357" t="s">
        <v>27</v>
      </c>
      <c r="I28" s="358" t="s">
        <v>28</v>
      </c>
      <c r="J28" s="359" t="s">
        <v>30</v>
      </c>
      <c r="K28" s="360" t="s">
        <v>31</v>
      </c>
      <c r="L28" s="361" t="s">
        <v>32</v>
      </c>
      <c r="M28" s="362" t="s">
        <v>78</v>
      </c>
      <c r="N28" s="361" t="s">
        <v>33</v>
      </c>
      <c r="O28" s="362" t="s">
        <v>34</v>
      </c>
      <c r="P28" s="363" t="s">
        <v>35</v>
      </c>
      <c r="Q28" s="216" t="s">
        <v>29</v>
      </c>
    </row>
    <row r="29" spans="1:19" x14ac:dyDescent="0.2">
      <c r="A29" s="666"/>
      <c r="B29" s="668"/>
      <c r="C29" s="670"/>
      <c r="D29" s="37" t="s">
        <v>21</v>
      </c>
      <c r="E29" s="23" t="s">
        <v>26</v>
      </c>
      <c r="F29" s="38" t="s">
        <v>26</v>
      </c>
      <c r="G29" s="232" t="s">
        <v>5</v>
      </c>
      <c r="H29" s="195" t="s">
        <v>38</v>
      </c>
      <c r="I29" s="233" t="s">
        <v>38</v>
      </c>
      <c r="J29" s="222" t="s">
        <v>39</v>
      </c>
      <c r="K29" s="285" t="s">
        <v>39</v>
      </c>
      <c r="L29" s="286" t="s">
        <v>39</v>
      </c>
      <c r="M29" s="285" t="s">
        <v>39</v>
      </c>
      <c r="N29" s="286" t="s">
        <v>39</v>
      </c>
      <c r="O29" s="285" t="s">
        <v>39</v>
      </c>
      <c r="P29" s="287" t="s">
        <v>39</v>
      </c>
      <c r="Q29" s="217" t="s">
        <v>36</v>
      </c>
    </row>
    <row r="30" spans="1:19" x14ac:dyDescent="0.2">
      <c r="A30" s="208" t="s">
        <v>10</v>
      </c>
      <c r="B30" s="1" t="s">
        <v>40</v>
      </c>
      <c r="C30" s="2" t="s">
        <v>77</v>
      </c>
      <c r="D30" s="3">
        <v>1</v>
      </c>
      <c r="E30" s="4">
        <v>40</v>
      </c>
      <c r="F30" s="5">
        <f>D30*E30</f>
        <v>40</v>
      </c>
      <c r="G30" s="241">
        <v>0.3</v>
      </c>
      <c r="H30" s="234">
        <v>12</v>
      </c>
      <c r="I30" s="235">
        <v>52</v>
      </c>
      <c r="J30" s="223">
        <v>1</v>
      </c>
      <c r="K30" s="257">
        <v>1</v>
      </c>
      <c r="L30" s="31">
        <v>1</v>
      </c>
      <c r="M30" s="257">
        <v>1</v>
      </c>
      <c r="N30" s="31">
        <v>1</v>
      </c>
      <c r="O30" s="258">
        <v>2</v>
      </c>
      <c r="P30" s="259">
        <v>2</v>
      </c>
      <c r="Q30" s="210">
        <f>(F30/1000)*G30*I30*SUM(J30:P30)</f>
        <v>5.6159999999999997</v>
      </c>
    </row>
    <row r="31" spans="1:19" x14ac:dyDescent="0.2">
      <c r="A31" s="186"/>
      <c r="B31" s="6" t="s">
        <v>72</v>
      </c>
      <c r="C31" s="7" t="s">
        <v>77</v>
      </c>
      <c r="D31" s="8">
        <v>9</v>
      </c>
      <c r="E31" s="9">
        <v>40</v>
      </c>
      <c r="F31" s="10">
        <f t="shared" ref="F31:F34" si="5">D31*E31</f>
        <v>360</v>
      </c>
      <c r="G31" s="229">
        <v>0.4</v>
      </c>
      <c r="H31" s="374">
        <v>12</v>
      </c>
      <c r="I31" s="366">
        <v>52</v>
      </c>
      <c r="J31" s="227">
        <v>3</v>
      </c>
      <c r="K31" s="256">
        <v>3</v>
      </c>
      <c r="L31" s="35">
        <v>3</v>
      </c>
      <c r="M31" s="256">
        <v>3</v>
      </c>
      <c r="N31" s="35">
        <v>3</v>
      </c>
      <c r="O31" s="264">
        <v>4</v>
      </c>
      <c r="P31" s="265">
        <v>4</v>
      </c>
      <c r="Q31" s="214">
        <f>(F31/1000)*G31*I31*SUM(J31:P31)</f>
        <v>172.22399999999999</v>
      </c>
      <c r="S31" s="390"/>
    </row>
    <row r="32" spans="1:19" x14ac:dyDescent="0.2">
      <c r="A32" s="186"/>
      <c r="B32" s="16" t="s">
        <v>74</v>
      </c>
      <c r="C32" s="7" t="s">
        <v>77</v>
      </c>
      <c r="D32" s="364">
        <v>3</v>
      </c>
      <c r="E32" s="365">
        <v>40</v>
      </c>
      <c r="F32" s="366">
        <f t="shared" si="5"/>
        <v>120</v>
      </c>
      <c r="G32" s="229">
        <v>0.3</v>
      </c>
      <c r="H32" s="374">
        <v>12</v>
      </c>
      <c r="I32" s="366">
        <v>52</v>
      </c>
      <c r="J32" s="400">
        <v>5</v>
      </c>
      <c r="K32" s="376">
        <v>5</v>
      </c>
      <c r="L32" s="377">
        <v>5</v>
      </c>
      <c r="M32" s="376">
        <v>5</v>
      </c>
      <c r="N32" s="377">
        <v>5</v>
      </c>
      <c r="O32" s="378">
        <v>8</v>
      </c>
      <c r="P32" s="379">
        <v>8</v>
      </c>
      <c r="Q32" s="214">
        <f>(F32/1000)*G32*I32*SUM(J32:P32)</f>
        <v>76.751999999999995</v>
      </c>
      <c r="S32" s="390"/>
    </row>
    <row r="33" spans="1:19" x14ac:dyDescent="0.2">
      <c r="A33" s="186"/>
      <c r="B33" s="16" t="s">
        <v>75</v>
      </c>
      <c r="C33" s="7" t="s">
        <v>77</v>
      </c>
      <c r="D33" s="8">
        <v>1</v>
      </c>
      <c r="E33" s="9">
        <v>40</v>
      </c>
      <c r="F33" s="10">
        <f t="shared" si="5"/>
        <v>40</v>
      </c>
      <c r="G33" s="229">
        <v>0.3</v>
      </c>
      <c r="H33" s="197">
        <v>12</v>
      </c>
      <c r="I33" s="10">
        <v>52</v>
      </c>
      <c r="J33" s="227">
        <v>2</v>
      </c>
      <c r="K33" s="256">
        <v>2</v>
      </c>
      <c r="L33" s="35">
        <v>2</v>
      </c>
      <c r="M33" s="256">
        <v>2</v>
      </c>
      <c r="N33" s="35">
        <v>2</v>
      </c>
      <c r="O33" s="264">
        <v>4</v>
      </c>
      <c r="P33" s="265">
        <v>4</v>
      </c>
      <c r="Q33" s="214">
        <f>(F33/1000)*G33*I33*SUM(J33:P33)</f>
        <v>11.231999999999999</v>
      </c>
      <c r="S33" s="391"/>
    </row>
    <row r="34" spans="1:19" x14ac:dyDescent="0.2">
      <c r="A34" s="187"/>
      <c r="B34" s="11" t="s">
        <v>76</v>
      </c>
      <c r="C34" s="12" t="s">
        <v>41</v>
      </c>
      <c r="D34" s="13">
        <v>4</v>
      </c>
      <c r="E34" s="14">
        <v>18</v>
      </c>
      <c r="F34" s="15">
        <f t="shared" si="5"/>
        <v>72</v>
      </c>
      <c r="G34" s="230">
        <v>0.5</v>
      </c>
      <c r="H34" s="198">
        <v>12</v>
      </c>
      <c r="I34" s="15">
        <v>52</v>
      </c>
      <c r="J34" s="228">
        <v>2</v>
      </c>
      <c r="K34" s="266">
        <v>2</v>
      </c>
      <c r="L34" s="36">
        <v>2</v>
      </c>
      <c r="M34" s="266">
        <v>2</v>
      </c>
      <c r="N34" s="36">
        <v>2</v>
      </c>
      <c r="O34" s="267">
        <v>4</v>
      </c>
      <c r="P34" s="268">
        <v>3</v>
      </c>
      <c r="Q34" s="215">
        <f>(F34/1000)*G34*I34*SUM(J34:P34)</f>
        <v>31.823999999999998</v>
      </c>
      <c r="S34" s="391"/>
    </row>
    <row r="35" spans="1:19" x14ac:dyDescent="0.2">
      <c r="A35" s="701" t="s">
        <v>8</v>
      </c>
      <c r="B35" s="677"/>
      <c r="C35" s="677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702"/>
      <c r="Q35" s="393">
        <f>SUM(Q30:Q34)</f>
        <v>297.64799999999997</v>
      </c>
    </row>
    <row r="36" spans="1:19" x14ac:dyDescent="0.2">
      <c r="A36" s="245" t="s">
        <v>11</v>
      </c>
      <c r="B36" s="1" t="s">
        <v>40</v>
      </c>
      <c r="C36" s="2" t="s">
        <v>42</v>
      </c>
      <c r="D36" s="3"/>
      <c r="E36" s="4"/>
      <c r="F36" s="5"/>
      <c r="G36" s="231"/>
      <c r="H36" s="234"/>
      <c r="I36" s="235"/>
      <c r="J36" s="223"/>
      <c r="K36" s="257"/>
      <c r="L36" s="31"/>
      <c r="M36" s="257"/>
      <c r="N36" s="31"/>
      <c r="O36" s="258"/>
      <c r="P36" s="259"/>
      <c r="Q36" s="210"/>
    </row>
    <row r="37" spans="1:19" x14ac:dyDescent="0.2">
      <c r="A37" s="671" t="s">
        <v>8</v>
      </c>
      <c r="B37" s="672"/>
      <c r="C37" s="672"/>
      <c r="D37" s="672"/>
      <c r="E37" s="672"/>
      <c r="F37" s="672"/>
      <c r="G37" s="672"/>
      <c r="H37" s="672"/>
      <c r="I37" s="672"/>
      <c r="J37" s="672"/>
      <c r="K37" s="672"/>
      <c r="L37" s="672"/>
      <c r="M37" s="672"/>
      <c r="N37" s="672"/>
      <c r="O37" s="672"/>
      <c r="P37" s="673"/>
      <c r="Q37" s="221">
        <f>SUM(Q36:Q36)</f>
        <v>0</v>
      </c>
    </row>
    <row r="38" spans="1:19" ht="25.5" x14ac:dyDescent="0.2">
      <c r="A38" s="370" t="s">
        <v>9</v>
      </c>
      <c r="B38" s="1" t="s">
        <v>13</v>
      </c>
      <c r="C38" s="380" t="s">
        <v>43</v>
      </c>
      <c r="D38" s="381">
        <v>1</v>
      </c>
      <c r="E38" s="382">
        <v>3000</v>
      </c>
      <c r="F38" s="383">
        <f>D38*E38</f>
        <v>3000</v>
      </c>
      <c r="G38" s="241">
        <v>0.4</v>
      </c>
      <c r="H38" s="384">
        <v>12</v>
      </c>
      <c r="I38" s="383">
        <v>52</v>
      </c>
      <c r="J38" s="385">
        <v>0</v>
      </c>
      <c r="K38" s="386">
        <v>0</v>
      </c>
      <c r="L38" s="387">
        <v>0</v>
      </c>
      <c r="M38" s="386">
        <v>0</v>
      </c>
      <c r="N38" s="387">
        <v>0</v>
      </c>
      <c r="O38" s="388">
        <v>4</v>
      </c>
      <c r="P38" s="389">
        <v>0</v>
      </c>
      <c r="Q38" s="213">
        <f>(F38/1000)*G38*I38*SUM(J38:P38)</f>
        <v>249.60000000000002</v>
      </c>
    </row>
    <row r="39" spans="1:19" x14ac:dyDescent="0.2">
      <c r="A39" s="186"/>
      <c r="B39" s="6"/>
      <c r="C39" s="7" t="s">
        <v>44</v>
      </c>
      <c r="D39" s="8"/>
      <c r="E39" s="9"/>
      <c r="F39" s="10"/>
      <c r="G39" s="229"/>
      <c r="H39" s="197"/>
      <c r="I39" s="10"/>
      <c r="J39" s="227"/>
      <c r="K39" s="256"/>
      <c r="L39" s="35"/>
      <c r="M39" s="256"/>
      <c r="N39" s="35"/>
      <c r="O39" s="264"/>
      <c r="P39" s="265"/>
      <c r="Q39" s="214"/>
      <c r="S39" s="390" t="s">
        <v>69</v>
      </c>
    </row>
    <row r="40" spans="1:19" x14ac:dyDescent="0.2">
      <c r="A40" s="186"/>
      <c r="B40" s="6"/>
      <c r="C40" s="7" t="s">
        <v>45</v>
      </c>
      <c r="D40" s="8">
        <v>1</v>
      </c>
      <c r="E40" s="9">
        <v>250</v>
      </c>
      <c r="F40" s="10">
        <f t="shared" ref="F40:F49" si="6">D40*E40</f>
        <v>250</v>
      </c>
      <c r="G40" s="229">
        <v>0.16500000000000001</v>
      </c>
      <c r="H40" s="197">
        <v>12</v>
      </c>
      <c r="I40" s="10">
        <v>52</v>
      </c>
      <c r="J40" s="227">
        <v>24</v>
      </c>
      <c r="K40" s="256">
        <v>24</v>
      </c>
      <c r="L40" s="35">
        <v>24</v>
      </c>
      <c r="M40" s="256">
        <v>24</v>
      </c>
      <c r="N40" s="35">
        <v>24</v>
      </c>
      <c r="O40" s="264">
        <v>24</v>
      </c>
      <c r="P40" s="265">
        <v>24</v>
      </c>
      <c r="Q40" s="214">
        <f>(F40/1000)*G40*I40*SUM(J40:P40)</f>
        <v>360.36</v>
      </c>
      <c r="S40" s="390" t="s">
        <v>258</v>
      </c>
    </row>
    <row r="41" spans="1:19" x14ac:dyDescent="0.2">
      <c r="A41" s="186"/>
      <c r="B41" s="6"/>
      <c r="C41" s="7" t="s">
        <v>46</v>
      </c>
      <c r="D41" s="8"/>
      <c r="E41" s="9"/>
      <c r="F41" s="10"/>
      <c r="G41" s="229"/>
      <c r="H41" s="197"/>
      <c r="I41" s="10"/>
      <c r="J41" s="227"/>
      <c r="K41" s="256"/>
      <c r="L41" s="35"/>
      <c r="M41" s="256"/>
      <c r="N41" s="35"/>
      <c r="O41" s="264"/>
      <c r="P41" s="265"/>
      <c r="Q41" s="214"/>
      <c r="S41" s="390" t="s">
        <v>255</v>
      </c>
    </row>
    <row r="42" spans="1:19" x14ac:dyDescent="0.2">
      <c r="A42" s="186"/>
      <c r="B42" s="6"/>
      <c r="C42" s="7" t="s">
        <v>47</v>
      </c>
      <c r="D42" s="8"/>
      <c r="E42" s="9"/>
      <c r="F42" s="10"/>
      <c r="G42" s="229"/>
      <c r="H42" s="197"/>
      <c r="I42" s="10"/>
      <c r="J42" s="227"/>
      <c r="K42" s="256"/>
      <c r="L42" s="35"/>
      <c r="M42" s="256"/>
      <c r="N42" s="35"/>
      <c r="O42" s="264"/>
      <c r="P42" s="265"/>
      <c r="Q42" s="214"/>
      <c r="S42" s="401" t="s">
        <v>259</v>
      </c>
    </row>
    <row r="43" spans="1:19" x14ac:dyDescent="0.2">
      <c r="A43" s="186"/>
      <c r="B43" s="6"/>
      <c r="C43" s="7" t="s">
        <v>48</v>
      </c>
      <c r="D43" s="8">
        <v>1</v>
      </c>
      <c r="E43" s="9">
        <v>1100</v>
      </c>
      <c r="F43" s="10">
        <f t="shared" ref="F43:F44" si="7">D43*E43</f>
        <v>1100</v>
      </c>
      <c r="G43" s="229">
        <v>0.64</v>
      </c>
      <c r="H43" s="197">
        <v>12</v>
      </c>
      <c r="I43" s="10">
        <v>52</v>
      </c>
      <c r="J43" s="510">
        <f>1/6</f>
        <v>0.16666666666666666</v>
      </c>
      <c r="K43" s="512">
        <v>0.16666666666666666</v>
      </c>
      <c r="L43" s="513">
        <v>0.16666666666666666</v>
      </c>
      <c r="M43" s="512">
        <v>0.16666666666666666</v>
      </c>
      <c r="N43" s="513">
        <v>0.16666666666666666</v>
      </c>
      <c r="O43" s="514">
        <v>0.16666666666666666</v>
      </c>
      <c r="P43" s="515">
        <v>0.16666666666666666</v>
      </c>
      <c r="Q43" s="496">
        <f>(F43/1000)*G43*I43*SUM(J43:P43)</f>
        <v>42.709333333333333</v>
      </c>
      <c r="R43" s="509" t="s">
        <v>64</v>
      </c>
      <c r="S43" s="390" t="s">
        <v>95</v>
      </c>
    </row>
    <row r="44" spans="1:19" x14ac:dyDescent="0.2">
      <c r="A44" s="186"/>
      <c r="B44" s="6"/>
      <c r="C44" s="7" t="s">
        <v>59</v>
      </c>
      <c r="D44" s="8">
        <v>1</v>
      </c>
      <c r="E44" s="365">
        <v>2800</v>
      </c>
      <c r="F44" s="10">
        <f t="shared" si="7"/>
        <v>2800</v>
      </c>
      <c r="G44" s="229">
        <v>1</v>
      </c>
      <c r="H44" s="197">
        <v>12</v>
      </c>
      <c r="I44" s="10">
        <v>52</v>
      </c>
      <c r="J44" s="508">
        <f>3/60</f>
        <v>0.05</v>
      </c>
      <c r="K44" s="371">
        <v>0.05</v>
      </c>
      <c r="L44" s="372">
        <v>0.05</v>
      </c>
      <c r="M44" s="371">
        <v>0.05</v>
      </c>
      <c r="N44" s="372">
        <v>0.05</v>
      </c>
      <c r="O44" s="500">
        <v>0.05</v>
      </c>
      <c r="P44" s="501">
        <v>0.05</v>
      </c>
      <c r="Q44" s="496">
        <f>(F44/1000)*G44*I44*SUM(J44:P44)</f>
        <v>50.959999999999994</v>
      </c>
      <c r="R44" s="509" t="s">
        <v>65</v>
      </c>
      <c r="S44" s="390" t="s">
        <v>260</v>
      </c>
    </row>
    <row r="45" spans="1:19" x14ac:dyDescent="0.2">
      <c r="A45" s="186"/>
      <c r="B45" s="6"/>
      <c r="C45" s="7" t="s">
        <v>49</v>
      </c>
      <c r="D45" s="8"/>
      <c r="E45" s="9"/>
      <c r="F45" s="10"/>
      <c r="G45" s="229"/>
      <c r="H45" s="197"/>
      <c r="I45" s="10"/>
      <c r="J45" s="227"/>
      <c r="K45" s="256"/>
      <c r="L45" s="35"/>
      <c r="M45" s="256"/>
      <c r="N45" s="35"/>
      <c r="O45" s="264"/>
      <c r="P45" s="265"/>
      <c r="Q45" s="214"/>
      <c r="S45" s="390" t="s">
        <v>257</v>
      </c>
    </row>
    <row r="46" spans="1:19" x14ac:dyDescent="0.2">
      <c r="A46" s="186"/>
      <c r="B46" s="16"/>
      <c r="C46" s="7" t="s">
        <v>50</v>
      </c>
      <c r="D46" s="364">
        <v>1</v>
      </c>
      <c r="E46" s="365">
        <v>1000</v>
      </c>
      <c r="F46" s="366">
        <f t="shared" ref="F46" si="8">D46*E46</f>
        <v>1000</v>
      </c>
      <c r="G46" s="229">
        <v>1</v>
      </c>
      <c r="H46" s="374">
        <v>12</v>
      </c>
      <c r="I46" s="366">
        <v>52</v>
      </c>
      <c r="J46" s="511">
        <f>4/60</f>
        <v>6.6666666666666666E-2</v>
      </c>
      <c r="K46" s="371">
        <f t="shared" ref="K46:N46" si="9">4/60</f>
        <v>6.6666666666666666E-2</v>
      </c>
      <c r="L46" s="372">
        <f t="shared" si="9"/>
        <v>6.6666666666666666E-2</v>
      </c>
      <c r="M46" s="371">
        <f t="shared" si="9"/>
        <v>6.6666666666666666E-2</v>
      </c>
      <c r="N46" s="372">
        <f t="shared" si="9"/>
        <v>6.6666666666666666E-2</v>
      </c>
      <c r="O46" s="378">
        <v>0</v>
      </c>
      <c r="P46" s="379">
        <v>0</v>
      </c>
      <c r="Q46" s="497">
        <f>(F46/1000)*G46*I46*SUM(J46:P46)</f>
        <v>17.333333333333332</v>
      </c>
      <c r="S46" s="390" t="s">
        <v>98</v>
      </c>
    </row>
    <row r="47" spans="1:19" x14ac:dyDescent="0.2">
      <c r="A47" s="186"/>
      <c r="B47" s="16"/>
      <c r="C47" s="7" t="s">
        <v>51</v>
      </c>
      <c r="D47" s="8">
        <v>1</v>
      </c>
      <c r="E47" s="9">
        <v>1000</v>
      </c>
      <c r="F47" s="10">
        <f t="shared" si="6"/>
        <v>1000</v>
      </c>
      <c r="G47" s="229">
        <v>0.5</v>
      </c>
      <c r="H47" s="197">
        <v>12</v>
      </c>
      <c r="I47" s="10">
        <v>52</v>
      </c>
      <c r="J47" s="227">
        <v>0</v>
      </c>
      <c r="K47" s="256">
        <v>0</v>
      </c>
      <c r="L47" s="35">
        <v>0</v>
      </c>
      <c r="M47" s="256">
        <v>0</v>
      </c>
      <c r="N47" s="35">
        <v>0</v>
      </c>
      <c r="O47" s="264">
        <v>2</v>
      </c>
      <c r="P47" s="265">
        <v>0</v>
      </c>
      <c r="Q47" s="497">
        <f>(F47/1000)*G47*I47*SUM(J47:P47)</f>
        <v>52</v>
      </c>
      <c r="S47" s="391" t="s">
        <v>100</v>
      </c>
    </row>
    <row r="48" spans="1:19" x14ac:dyDescent="0.2">
      <c r="A48" s="186"/>
      <c r="B48" s="6"/>
      <c r="C48" s="7" t="s">
        <v>52</v>
      </c>
      <c r="D48" s="8"/>
      <c r="E48" s="9"/>
      <c r="F48" s="10"/>
      <c r="G48" s="229"/>
      <c r="H48" s="197"/>
      <c r="I48" s="10"/>
      <c r="J48" s="373"/>
      <c r="K48" s="256"/>
      <c r="L48" s="35"/>
      <c r="M48" s="256"/>
      <c r="N48" s="35"/>
      <c r="O48" s="264"/>
      <c r="P48" s="265"/>
      <c r="Q48" s="214"/>
      <c r="S48" s="391" t="s">
        <v>101</v>
      </c>
    </row>
    <row r="49" spans="1:19" x14ac:dyDescent="0.2">
      <c r="A49" s="186"/>
      <c r="B49" s="6"/>
      <c r="C49" s="7" t="s">
        <v>53</v>
      </c>
      <c r="D49" s="8">
        <v>1</v>
      </c>
      <c r="E49" s="9">
        <v>100</v>
      </c>
      <c r="F49" s="10">
        <f t="shared" si="6"/>
        <v>100</v>
      </c>
      <c r="G49" s="229">
        <v>0.2</v>
      </c>
      <c r="H49" s="197">
        <v>12</v>
      </c>
      <c r="I49" s="10">
        <v>52</v>
      </c>
      <c r="J49" s="227">
        <v>3</v>
      </c>
      <c r="K49" s="256">
        <v>3</v>
      </c>
      <c r="L49" s="35">
        <v>3</v>
      </c>
      <c r="M49" s="256">
        <v>3</v>
      </c>
      <c r="N49" s="35">
        <v>3</v>
      </c>
      <c r="O49" s="264">
        <v>5</v>
      </c>
      <c r="P49" s="265">
        <v>5</v>
      </c>
      <c r="Q49" s="497">
        <f>(F49/1000)*G49*I49*SUM(J49:P49)</f>
        <v>26.000000000000007</v>
      </c>
      <c r="S49" s="390" t="s">
        <v>102</v>
      </c>
    </row>
    <row r="50" spans="1:19" x14ac:dyDescent="0.2">
      <c r="A50" s="186"/>
      <c r="B50" s="6"/>
      <c r="C50" s="7" t="s">
        <v>54</v>
      </c>
      <c r="D50" s="8"/>
      <c r="E50" s="9"/>
      <c r="F50" s="10"/>
      <c r="G50" s="229"/>
      <c r="H50" s="197"/>
      <c r="I50" s="10"/>
      <c r="J50" s="227"/>
      <c r="K50" s="256"/>
      <c r="L50" s="35"/>
      <c r="M50" s="256"/>
      <c r="N50" s="35"/>
      <c r="O50" s="264"/>
      <c r="P50" s="265"/>
      <c r="Q50" s="214"/>
      <c r="S50" s="391" t="s">
        <v>103</v>
      </c>
    </row>
    <row r="51" spans="1:19" x14ac:dyDescent="0.2">
      <c r="A51" s="186"/>
      <c r="B51" s="6"/>
      <c r="C51" s="7" t="s">
        <v>55</v>
      </c>
      <c r="D51" s="8"/>
      <c r="E51" s="9"/>
      <c r="F51" s="10"/>
      <c r="G51" s="229"/>
      <c r="H51" s="197"/>
      <c r="I51" s="10"/>
      <c r="J51" s="227"/>
      <c r="K51" s="256"/>
      <c r="L51" s="35"/>
      <c r="M51" s="256"/>
      <c r="N51" s="35"/>
      <c r="O51" s="264"/>
      <c r="P51" s="265"/>
      <c r="Q51" s="214"/>
      <c r="S51" s="391" t="s">
        <v>104</v>
      </c>
    </row>
    <row r="52" spans="1:19" x14ac:dyDescent="0.2">
      <c r="A52" s="186"/>
      <c r="B52" s="6"/>
      <c r="C52" s="7" t="s">
        <v>56</v>
      </c>
      <c r="D52" s="8"/>
      <c r="E52" s="9"/>
      <c r="F52" s="10"/>
      <c r="G52" s="229"/>
      <c r="H52" s="197"/>
      <c r="I52" s="10"/>
      <c r="J52" s="227"/>
      <c r="K52" s="256"/>
      <c r="L52" s="35"/>
      <c r="M52" s="256"/>
      <c r="N52" s="35"/>
      <c r="O52" s="264"/>
      <c r="P52" s="265"/>
      <c r="Q52" s="214"/>
      <c r="S52" s="391" t="s">
        <v>105</v>
      </c>
    </row>
    <row r="53" spans="1:19" x14ac:dyDescent="0.2">
      <c r="A53" s="186"/>
      <c r="B53" s="6"/>
      <c r="C53" s="7" t="s">
        <v>57</v>
      </c>
      <c r="D53" s="20"/>
      <c r="E53" s="21"/>
      <c r="F53" s="22"/>
      <c r="G53" s="229"/>
      <c r="H53" s="197"/>
      <c r="I53" s="10"/>
      <c r="J53" s="227"/>
      <c r="K53" s="256"/>
      <c r="L53" s="35"/>
      <c r="M53" s="256"/>
      <c r="N53" s="35"/>
      <c r="O53" s="264"/>
      <c r="P53" s="265"/>
      <c r="Q53" s="214"/>
    </row>
    <row r="54" spans="1:19" x14ac:dyDescent="0.2">
      <c r="A54" s="187"/>
      <c r="B54" s="11"/>
      <c r="C54" s="12" t="s">
        <v>58</v>
      </c>
      <c r="D54" s="13"/>
      <c r="E54" s="14"/>
      <c r="F54" s="15"/>
      <c r="G54" s="230"/>
      <c r="H54" s="198"/>
      <c r="I54" s="15"/>
      <c r="J54" s="228"/>
      <c r="K54" s="266"/>
      <c r="L54" s="36"/>
      <c r="M54" s="266"/>
      <c r="N54" s="36"/>
      <c r="O54" s="267"/>
      <c r="P54" s="268"/>
      <c r="Q54" s="215"/>
    </row>
    <row r="55" spans="1:19" x14ac:dyDescent="0.2">
      <c r="A55" s="671" t="s">
        <v>8</v>
      </c>
      <c r="B55" s="672"/>
      <c r="C55" s="672"/>
      <c r="D55" s="672"/>
      <c r="E55" s="672"/>
      <c r="F55" s="672"/>
      <c r="G55" s="672"/>
      <c r="H55" s="672"/>
      <c r="I55" s="672"/>
      <c r="J55" s="672"/>
      <c r="K55" s="672"/>
      <c r="L55" s="672"/>
      <c r="M55" s="672"/>
      <c r="N55" s="672"/>
      <c r="O55" s="672"/>
      <c r="P55" s="673"/>
      <c r="Q55" s="221">
        <f>SUM(Q38:Q54)</f>
        <v>798.96266666666679</v>
      </c>
    </row>
    <row r="56" spans="1:19" x14ac:dyDescent="0.2">
      <c r="A56" s="396" t="s">
        <v>15</v>
      </c>
      <c r="B56" s="394" t="s">
        <v>19</v>
      </c>
      <c r="C56" s="395">
        <v>79.11</v>
      </c>
      <c r="D56" s="703" t="s">
        <v>22</v>
      </c>
      <c r="E56" s="704"/>
      <c r="F56" s="704"/>
      <c r="G56" s="397">
        <v>4</v>
      </c>
      <c r="H56" s="705" t="s">
        <v>23</v>
      </c>
      <c r="I56" s="706"/>
      <c r="J56" s="398" t="s">
        <v>24</v>
      </c>
      <c r="K56" s="367"/>
      <c r="L56" s="368"/>
      <c r="M56" s="368"/>
      <c r="N56" s="368"/>
      <c r="O56" s="368"/>
      <c r="P56" s="368"/>
      <c r="Q56" s="369"/>
    </row>
    <row r="57" spans="1:19" ht="12.75" customHeight="1" x14ac:dyDescent="0.2">
      <c r="A57" s="665" t="s">
        <v>37</v>
      </c>
      <c r="B57" s="667" t="s">
        <v>17</v>
      </c>
      <c r="C57" s="669" t="s">
        <v>18</v>
      </c>
      <c r="D57" s="39" t="s">
        <v>20</v>
      </c>
      <c r="E57" s="40" t="s">
        <v>25</v>
      </c>
      <c r="F57" s="41" t="s">
        <v>29</v>
      </c>
      <c r="G57" s="356" t="s">
        <v>1</v>
      </c>
      <c r="H57" s="357" t="s">
        <v>27</v>
      </c>
      <c r="I57" s="358" t="s">
        <v>28</v>
      </c>
      <c r="J57" s="359" t="s">
        <v>30</v>
      </c>
      <c r="K57" s="360" t="s">
        <v>31</v>
      </c>
      <c r="L57" s="361" t="s">
        <v>32</v>
      </c>
      <c r="M57" s="362" t="s">
        <v>78</v>
      </c>
      <c r="N57" s="361" t="s">
        <v>33</v>
      </c>
      <c r="O57" s="362" t="s">
        <v>34</v>
      </c>
      <c r="P57" s="363" t="s">
        <v>35</v>
      </c>
      <c r="Q57" s="216" t="s">
        <v>29</v>
      </c>
    </row>
    <row r="58" spans="1:19" x14ac:dyDescent="0.2">
      <c r="A58" s="666"/>
      <c r="B58" s="668"/>
      <c r="C58" s="670"/>
      <c r="D58" s="37" t="s">
        <v>21</v>
      </c>
      <c r="E58" s="23" t="s">
        <v>26</v>
      </c>
      <c r="F58" s="38" t="s">
        <v>26</v>
      </c>
      <c r="G58" s="232" t="s">
        <v>5</v>
      </c>
      <c r="H58" s="195" t="s">
        <v>38</v>
      </c>
      <c r="I58" s="233" t="s">
        <v>38</v>
      </c>
      <c r="J58" s="222" t="s">
        <v>39</v>
      </c>
      <c r="K58" s="285" t="s">
        <v>39</v>
      </c>
      <c r="L58" s="286" t="s">
        <v>39</v>
      </c>
      <c r="M58" s="285" t="s">
        <v>39</v>
      </c>
      <c r="N58" s="286" t="s">
        <v>39</v>
      </c>
      <c r="O58" s="285" t="s">
        <v>39</v>
      </c>
      <c r="P58" s="287" t="s">
        <v>39</v>
      </c>
      <c r="Q58" s="217" t="s">
        <v>36</v>
      </c>
    </row>
    <row r="59" spans="1:19" x14ac:dyDescent="0.2">
      <c r="A59" s="208" t="s">
        <v>10</v>
      </c>
      <c r="B59" s="1" t="s">
        <v>40</v>
      </c>
      <c r="C59" s="2" t="s">
        <v>41</v>
      </c>
      <c r="D59" s="3">
        <v>2</v>
      </c>
      <c r="E59" s="4">
        <v>20</v>
      </c>
      <c r="F59" s="5">
        <f>D59*E59</f>
        <v>40</v>
      </c>
      <c r="G59" s="241">
        <v>1</v>
      </c>
      <c r="H59" s="234">
        <v>12</v>
      </c>
      <c r="I59" s="235">
        <v>52</v>
      </c>
      <c r="J59" s="402">
        <v>0.5</v>
      </c>
      <c r="K59" s="403">
        <v>0.5</v>
      </c>
      <c r="L59" s="404">
        <v>0.5</v>
      </c>
      <c r="M59" s="403">
        <v>0.5</v>
      </c>
      <c r="N59" s="404">
        <v>0.5</v>
      </c>
      <c r="O59" s="405">
        <v>0.5</v>
      </c>
      <c r="P59" s="406">
        <v>0.5</v>
      </c>
      <c r="Q59" s="210">
        <f>(F59/1000)*G59*I59*SUM(J59:P59)</f>
        <v>7.28</v>
      </c>
    </row>
    <row r="60" spans="1:19" x14ac:dyDescent="0.2">
      <c r="A60" s="186"/>
      <c r="B60" s="6" t="s">
        <v>74</v>
      </c>
      <c r="C60" s="7" t="s">
        <v>41</v>
      </c>
      <c r="D60" s="8">
        <v>1</v>
      </c>
      <c r="E60" s="9">
        <v>20</v>
      </c>
      <c r="F60" s="10">
        <f t="shared" ref="F60:F63" si="10">D60*E60</f>
        <v>20</v>
      </c>
      <c r="G60" s="229">
        <v>1</v>
      </c>
      <c r="H60" s="374">
        <v>12</v>
      </c>
      <c r="I60" s="366">
        <v>52</v>
      </c>
      <c r="J60" s="227">
        <v>3</v>
      </c>
      <c r="K60" s="256">
        <v>3</v>
      </c>
      <c r="L60" s="35">
        <v>3</v>
      </c>
      <c r="M60" s="256">
        <v>3</v>
      </c>
      <c r="N60" s="35">
        <v>3</v>
      </c>
      <c r="O60" s="264">
        <v>3</v>
      </c>
      <c r="P60" s="265">
        <v>3</v>
      </c>
      <c r="Q60" s="214">
        <f>(F60/1000)*G60*I60*SUM(J60:P60)</f>
        <v>21.84</v>
      </c>
      <c r="S60" s="390"/>
    </row>
    <row r="61" spans="1:19" ht="22.5" x14ac:dyDescent="0.2">
      <c r="A61" s="186"/>
      <c r="B61" s="16" t="s">
        <v>72</v>
      </c>
      <c r="C61" s="7" t="s">
        <v>41</v>
      </c>
      <c r="D61" s="364">
        <v>2</v>
      </c>
      <c r="E61" s="365">
        <v>20</v>
      </c>
      <c r="F61" s="366">
        <f t="shared" si="10"/>
        <v>40</v>
      </c>
      <c r="G61" s="229">
        <v>1</v>
      </c>
      <c r="H61" s="374">
        <v>12</v>
      </c>
      <c r="I61" s="366">
        <v>52</v>
      </c>
      <c r="J61" s="400">
        <v>4</v>
      </c>
      <c r="K61" s="376">
        <v>4</v>
      </c>
      <c r="L61" s="377">
        <v>4</v>
      </c>
      <c r="M61" s="376">
        <v>4</v>
      </c>
      <c r="N61" s="377">
        <v>4</v>
      </c>
      <c r="O61" s="378">
        <v>4</v>
      </c>
      <c r="P61" s="379">
        <v>4</v>
      </c>
      <c r="Q61" s="214">
        <f>(F61/1000)*G61*I61*SUM(J61:P61)</f>
        <v>58.24</v>
      </c>
      <c r="S61" s="390"/>
    </row>
    <row r="62" spans="1:19" x14ac:dyDescent="0.2">
      <c r="A62" s="186"/>
      <c r="B62" s="16" t="s">
        <v>40</v>
      </c>
      <c r="C62" s="7" t="s">
        <v>41</v>
      </c>
      <c r="D62" s="8">
        <v>1</v>
      </c>
      <c r="E62" s="9">
        <v>20</v>
      </c>
      <c r="F62" s="10">
        <f t="shared" si="10"/>
        <v>20</v>
      </c>
      <c r="G62" s="229">
        <v>1</v>
      </c>
      <c r="H62" s="197">
        <v>12</v>
      </c>
      <c r="I62" s="10">
        <v>52</v>
      </c>
      <c r="J62" s="227">
        <v>1</v>
      </c>
      <c r="K62" s="256">
        <v>1</v>
      </c>
      <c r="L62" s="35">
        <v>1</v>
      </c>
      <c r="M62" s="256">
        <v>1</v>
      </c>
      <c r="N62" s="35">
        <v>1</v>
      </c>
      <c r="O62" s="264">
        <v>1</v>
      </c>
      <c r="P62" s="265">
        <v>1</v>
      </c>
      <c r="Q62" s="214">
        <f>(F62/1000)*G62*I62*SUM(J62:P62)</f>
        <v>7.28</v>
      </c>
      <c r="S62" s="391"/>
    </row>
    <row r="63" spans="1:19" x14ac:dyDescent="0.2">
      <c r="A63" s="187"/>
      <c r="B63" s="11" t="s">
        <v>76</v>
      </c>
      <c r="C63" s="12" t="s">
        <v>41</v>
      </c>
      <c r="D63" s="13">
        <v>2</v>
      </c>
      <c r="E63" s="14">
        <v>20</v>
      </c>
      <c r="F63" s="15">
        <f t="shared" si="10"/>
        <v>40</v>
      </c>
      <c r="G63" s="230">
        <v>1</v>
      </c>
      <c r="H63" s="198">
        <v>12</v>
      </c>
      <c r="I63" s="15">
        <v>52</v>
      </c>
      <c r="J63" s="228">
        <v>1</v>
      </c>
      <c r="K63" s="266">
        <v>1</v>
      </c>
      <c r="L63" s="36">
        <v>1</v>
      </c>
      <c r="M63" s="266">
        <v>1</v>
      </c>
      <c r="N63" s="36">
        <v>1</v>
      </c>
      <c r="O63" s="267">
        <v>1</v>
      </c>
      <c r="P63" s="268">
        <v>1</v>
      </c>
      <c r="Q63" s="215">
        <f>(F63/1000)*G63*I63*SUM(J63:P63)</f>
        <v>14.56</v>
      </c>
      <c r="S63" s="391"/>
    </row>
    <row r="64" spans="1:19" x14ac:dyDescent="0.2">
      <c r="A64" s="701" t="s">
        <v>8</v>
      </c>
      <c r="B64" s="677"/>
      <c r="C64" s="677"/>
      <c r="D64" s="677"/>
      <c r="E64" s="677"/>
      <c r="F64" s="677"/>
      <c r="G64" s="677"/>
      <c r="H64" s="677"/>
      <c r="I64" s="677"/>
      <c r="J64" s="677"/>
      <c r="K64" s="677"/>
      <c r="L64" s="677"/>
      <c r="M64" s="677"/>
      <c r="N64" s="677"/>
      <c r="O64" s="677"/>
      <c r="P64" s="702"/>
      <c r="Q64" s="393">
        <f>SUM(Q59:Q63)</f>
        <v>109.2</v>
      </c>
    </row>
    <row r="65" spans="1:19" x14ac:dyDescent="0.2">
      <c r="A65" s="245" t="s">
        <v>11</v>
      </c>
      <c r="B65" s="1" t="s">
        <v>40</v>
      </c>
      <c r="C65" s="2" t="s">
        <v>42</v>
      </c>
      <c r="D65" s="3">
        <v>1</v>
      </c>
      <c r="E65" s="4">
        <v>2000</v>
      </c>
      <c r="F65" s="5">
        <f>D65*E65</f>
        <v>2000</v>
      </c>
      <c r="G65" s="231">
        <v>1</v>
      </c>
      <c r="H65" s="234">
        <v>3</v>
      </c>
      <c r="I65" s="235">
        <v>15</v>
      </c>
      <c r="J65" s="223">
        <v>1</v>
      </c>
      <c r="K65" s="257">
        <v>1</v>
      </c>
      <c r="L65" s="31">
        <v>1</v>
      </c>
      <c r="M65" s="257">
        <v>1</v>
      </c>
      <c r="N65" s="31">
        <v>1</v>
      </c>
      <c r="O65" s="258">
        <v>1</v>
      </c>
      <c r="P65" s="259">
        <v>1</v>
      </c>
      <c r="Q65" s="210">
        <f>(F65/1000)*G65*I65*SUM(J65:P65)</f>
        <v>210</v>
      </c>
    </row>
    <row r="66" spans="1:19" x14ac:dyDescent="0.2">
      <c r="A66" s="671" t="s">
        <v>8</v>
      </c>
      <c r="B66" s="672"/>
      <c r="C66" s="672"/>
      <c r="D66" s="672"/>
      <c r="E66" s="672"/>
      <c r="F66" s="672"/>
      <c r="G66" s="672"/>
      <c r="H66" s="672"/>
      <c r="I66" s="672"/>
      <c r="J66" s="672"/>
      <c r="K66" s="672"/>
      <c r="L66" s="672"/>
      <c r="M66" s="672"/>
      <c r="N66" s="672"/>
      <c r="O66" s="672"/>
      <c r="P66" s="673"/>
      <c r="Q66" s="221">
        <f>SUM(Q65:Q65)</f>
        <v>210</v>
      </c>
    </row>
    <row r="67" spans="1:19" ht="25.5" x14ac:dyDescent="0.2">
      <c r="A67" s="370" t="s">
        <v>9</v>
      </c>
      <c r="B67" s="1" t="s">
        <v>13</v>
      </c>
      <c r="C67" s="380" t="s">
        <v>43</v>
      </c>
      <c r="D67" s="381">
        <v>1</v>
      </c>
      <c r="E67" s="382">
        <v>3000</v>
      </c>
      <c r="F67" s="383">
        <f>D67*E67</f>
        <v>3000</v>
      </c>
      <c r="G67" s="241">
        <v>0.4</v>
      </c>
      <c r="H67" s="384">
        <v>12</v>
      </c>
      <c r="I67" s="383">
        <v>52</v>
      </c>
      <c r="J67" s="385">
        <v>0</v>
      </c>
      <c r="K67" s="386">
        <v>0</v>
      </c>
      <c r="L67" s="387">
        <v>0</v>
      </c>
      <c r="M67" s="386">
        <v>0</v>
      </c>
      <c r="N67" s="387">
        <v>0</v>
      </c>
      <c r="O67" s="388">
        <v>4</v>
      </c>
      <c r="P67" s="389">
        <v>0</v>
      </c>
      <c r="Q67" s="213">
        <f>(F67/1000)*G67*I67*SUM(J67:P67)</f>
        <v>249.60000000000002</v>
      </c>
      <c r="S67" s="401" t="s">
        <v>114</v>
      </c>
    </row>
    <row r="68" spans="1:19" x14ac:dyDescent="0.2">
      <c r="A68" s="186"/>
      <c r="B68" s="6"/>
      <c r="C68" s="7" t="s">
        <v>44</v>
      </c>
      <c r="D68" s="8"/>
      <c r="E68" s="9"/>
      <c r="F68" s="10"/>
      <c r="G68" s="229"/>
      <c r="H68" s="197"/>
      <c r="I68" s="10"/>
      <c r="J68" s="227"/>
      <c r="K68" s="256"/>
      <c r="L68" s="35"/>
      <c r="M68" s="256"/>
      <c r="N68" s="35"/>
      <c r="O68" s="264"/>
      <c r="P68" s="265"/>
      <c r="Q68" s="214"/>
      <c r="S68" s="390" t="s">
        <v>92</v>
      </c>
    </row>
    <row r="69" spans="1:19" x14ac:dyDescent="0.2">
      <c r="A69" s="186"/>
      <c r="B69" s="6"/>
      <c r="C69" s="7" t="s">
        <v>45</v>
      </c>
      <c r="D69" s="8">
        <v>1</v>
      </c>
      <c r="E69" s="9">
        <v>250</v>
      </c>
      <c r="F69" s="10">
        <f t="shared" ref="F69:F79" si="11">D69*E69</f>
        <v>250</v>
      </c>
      <c r="G69" s="229">
        <v>0.16500000000000001</v>
      </c>
      <c r="H69" s="197">
        <v>12</v>
      </c>
      <c r="I69" s="10">
        <v>52</v>
      </c>
      <c r="J69" s="227">
        <v>24</v>
      </c>
      <c r="K69" s="256">
        <v>24</v>
      </c>
      <c r="L69" s="35">
        <v>24</v>
      </c>
      <c r="M69" s="256">
        <v>24</v>
      </c>
      <c r="N69" s="35">
        <v>24</v>
      </c>
      <c r="O69" s="264">
        <v>24</v>
      </c>
      <c r="P69" s="265">
        <v>24</v>
      </c>
      <c r="Q69" s="214">
        <f>(F69/1000)*G69*I69*SUM(J69:P69)</f>
        <v>360.36</v>
      </c>
      <c r="S69" s="390" t="s">
        <v>261</v>
      </c>
    </row>
    <row r="70" spans="1:19" x14ac:dyDescent="0.2">
      <c r="A70" s="186"/>
      <c r="B70" s="6"/>
      <c r="C70" s="7" t="s">
        <v>46</v>
      </c>
      <c r="D70" s="8"/>
      <c r="E70" s="9"/>
      <c r="F70" s="10"/>
      <c r="G70" s="229"/>
      <c r="H70" s="197"/>
      <c r="I70" s="10"/>
      <c r="J70" s="227"/>
      <c r="K70" s="256"/>
      <c r="L70" s="35"/>
      <c r="M70" s="256"/>
      <c r="N70" s="35"/>
      <c r="O70" s="264"/>
      <c r="P70" s="265"/>
      <c r="Q70" s="214"/>
      <c r="S70" s="390" t="s">
        <v>255</v>
      </c>
    </row>
    <row r="71" spans="1:19" x14ac:dyDescent="0.2">
      <c r="A71" s="186"/>
      <c r="B71" s="6"/>
      <c r="C71" s="7" t="s">
        <v>47</v>
      </c>
      <c r="D71" s="8"/>
      <c r="E71" s="9"/>
      <c r="F71" s="10"/>
      <c r="G71" s="229"/>
      <c r="H71" s="197"/>
      <c r="I71" s="10"/>
      <c r="J71" s="227"/>
      <c r="K71" s="256"/>
      <c r="L71" s="35"/>
      <c r="M71" s="256"/>
      <c r="N71" s="35"/>
      <c r="O71" s="264"/>
      <c r="P71" s="265"/>
      <c r="Q71" s="214"/>
      <c r="S71" s="401" t="s">
        <v>259</v>
      </c>
    </row>
    <row r="72" spans="1:19" x14ac:dyDescent="0.2">
      <c r="A72" s="186"/>
      <c r="B72" s="6"/>
      <c r="C72" s="7" t="s">
        <v>48</v>
      </c>
      <c r="D72" s="8">
        <v>1</v>
      </c>
      <c r="E72" s="9">
        <v>1300</v>
      </c>
      <c r="F72" s="10">
        <f t="shared" si="11"/>
        <v>1300</v>
      </c>
      <c r="G72" s="229">
        <v>0.64</v>
      </c>
      <c r="H72" s="197">
        <v>12</v>
      </c>
      <c r="I72" s="10">
        <v>52</v>
      </c>
      <c r="J72" s="373">
        <f>1/6</f>
        <v>0.16666666666666666</v>
      </c>
      <c r="K72" s="407">
        <f t="shared" ref="K72:P72" si="12">1/6</f>
        <v>0.16666666666666666</v>
      </c>
      <c r="L72" s="408">
        <f t="shared" si="12"/>
        <v>0.16666666666666666</v>
      </c>
      <c r="M72" s="407">
        <f t="shared" si="12"/>
        <v>0.16666666666666666</v>
      </c>
      <c r="N72" s="408">
        <f t="shared" si="12"/>
        <v>0.16666666666666666</v>
      </c>
      <c r="O72" s="409">
        <f t="shared" si="12"/>
        <v>0.16666666666666666</v>
      </c>
      <c r="P72" s="410">
        <f t="shared" si="12"/>
        <v>0.16666666666666666</v>
      </c>
      <c r="Q72" s="214">
        <f>(F72/1000)*G72*I72*SUM(J72:P72)</f>
        <v>50.474666666666664</v>
      </c>
      <c r="S72" s="390" t="s">
        <v>95</v>
      </c>
    </row>
    <row r="73" spans="1:19" x14ac:dyDescent="0.2">
      <c r="A73" s="186"/>
      <c r="B73" s="6"/>
      <c r="C73" s="7" t="s">
        <v>59</v>
      </c>
      <c r="D73" s="8">
        <v>1</v>
      </c>
      <c r="E73" s="365">
        <v>2800</v>
      </c>
      <c r="F73" s="10">
        <f t="shared" si="11"/>
        <v>2800</v>
      </c>
      <c r="G73" s="229">
        <v>1</v>
      </c>
      <c r="H73" s="197">
        <v>12</v>
      </c>
      <c r="I73" s="10">
        <v>52</v>
      </c>
      <c r="J73" s="373">
        <f>1/12</f>
        <v>8.3333333333333329E-2</v>
      </c>
      <c r="K73" s="407">
        <f t="shared" ref="K73:P73" si="13">1/12</f>
        <v>8.3333333333333329E-2</v>
      </c>
      <c r="L73" s="408">
        <f t="shared" si="13"/>
        <v>8.3333333333333329E-2</v>
      </c>
      <c r="M73" s="407">
        <f t="shared" si="13"/>
        <v>8.3333333333333329E-2</v>
      </c>
      <c r="N73" s="408">
        <f t="shared" si="13"/>
        <v>8.3333333333333329E-2</v>
      </c>
      <c r="O73" s="409">
        <f t="shared" si="13"/>
        <v>8.3333333333333329E-2</v>
      </c>
      <c r="P73" s="410">
        <f t="shared" si="13"/>
        <v>8.3333333333333329E-2</v>
      </c>
      <c r="Q73" s="214">
        <f>(F73/1000)*G73*I73*SUM(J73:P73)</f>
        <v>84.933333333333323</v>
      </c>
      <c r="S73" s="390" t="s">
        <v>260</v>
      </c>
    </row>
    <row r="74" spans="1:19" x14ac:dyDescent="0.2">
      <c r="A74" s="186"/>
      <c r="B74" s="6"/>
      <c r="C74" s="7" t="s">
        <v>49</v>
      </c>
      <c r="D74" s="8"/>
      <c r="E74" s="9"/>
      <c r="F74" s="10"/>
      <c r="G74" s="229"/>
      <c r="H74" s="197"/>
      <c r="I74" s="10"/>
      <c r="J74" s="227"/>
      <c r="K74" s="256"/>
      <c r="L74" s="35"/>
      <c r="M74" s="256"/>
      <c r="N74" s="35"/>
      <c r="O74" s="264"/>
      <c r="P74" s="265"/>
      <c r="Q74" s="214"/>
      <c r="S74" s="390" t="s">
        <v>257</v>
      </c>
    </row>
    <row r="75" spans="1:19" x14ac:dyDescent="0.2">
      <c r="A75" s="186"/>
      <c r="B75" s="16"/>
      <c r="C75" s="7" t="s">
        <v>50</v>
      </c>
      <c r="D75" s="364">
        <v>1</v>
      </c>
      <c r="E75" s="365">
        <v>1400</v>
      </c>
      <c r="F75" s="366">
        <f t="shared" si="11"/>
        <v>1400</v>
      </c>
      <c r="G75" s="229">
        <v>1</v>
      </c>
      <c r="H75" s="374">
        <v>12</v>
      </c>
      <c r="I75" s="366">
        <v>52</v>
      </c>
      <c r="J75" s="373">
        <v>0</v>
      </c>
      <c r="K75" s="407">
        <v>0</v>
      </c>
      <c r="L75" s="408">
        <f>1/6</f>
        <v>0.16666666666666666</v>
      </c>
      <c r="M75" s="407">
        <v>0</v>
      </c>
      <c r="N75" s="408">
        <v>0</v>
      </c>
      <c r="O75" s="409">
        <f>1/6</f>
        <v>0.16666666666666666</v>
      </c>
      <c r="P75" s="410">
        <v>0</v>
      </c>
      <c r="Q75" s="214">
        <f>(F75/1000)*G75*I75*SUM(J75:P75)</f>
        <v>24.266666666666666</v>
      </c>
      <c r="S75" s="390" t="s">
        <v>98</v>
      </c>
    </row>
    <row r="76" spans="1:19" x14ac:dyDescent="0.2">
      <c r="A76" s="186"/>
      <c r="B76" s="16"/>
      <c r="C76" s="7" t="s">
        <v>51</v>
      </c>
      <c r="D76" s="8">
        <v>1</v>
      </c>
      <c r="E76" s="9">
        <v>1400</v>
      </c>
      <c r="F76" s="10">
        <f t="shared" si="11"/>
        <v>1400</v>
      </c>
      <c r="G76" s="229">
        <v>0.5</v>
      </c>
      <c r="H76" s="197">
        <v>12</v>
      </c>
      <c r="I76" s="10">
        <v>52</v>
      </c>
      <c r="J76" s="227">
        <v>1</v>
      </c>
      <c r="K76" s="256">
        <v>0</v>
      </c>
      <c r="L76" s="35">
        <v>0</v>
      </c>
      <c r="M76" s="256">
        <v>0</v>
      </c>
      <c r="N76" s="35">
        <v>0</v>
      </c>
      <c r="O76" s="264">
        <v>0</v>
      </c>
      <c r="P76" s="265">
        <v>0</v>
      </c>
      <c r="Q76" s="214">
        <f>(F76/1000)*G76*I76*SUM(J76:P76)</f>
        <v>36.4</v>
      </c>
      <c r="S76" s="391" t="s">
        <v>100</v>
      </c>
    </row>
    <row r="77" spans="1:19" x14ac:dyDescent="0.2">
      <c r="A77" s="186"/>
      <c r="B77" s="6"/>
      <c r="C77" s="7" t="s">
        <v>52</v>
      </c>
      <c r="D77" s="8">
        <v>1</v>
      </c>
      <c r="E77" s="9">
        <v>1400</v>
      </c>
      <c r="F77" s="10">
        <f t="shared" si="11"/>
        <v>1400</v>
      </c>
      <c r="G77" s="229">
        <v>1</v>
      </c>
      <c r="H77" s="197">
        <v>12</v>
      </c>
      <c r="I77" s="10">
        <v>52</v>
      </c>
      <c r="J77" s="373">
        <v>0</v>
      </c>
      <c r="K77" s="407">
        <v>0</v>
      </c>
      <c r="L77" s="411">
        <f>1/4</f>
        <v>0.25</v>
      </c>
      <c r="M77" s="407">
        <v>0</v>
      </c>
      <c r="N77" s="408">
        <v>0</v>
      </c>
      <c r="O77" s="412">
        <v>0.25</v>
      </c>
      <c r="P77" s="410">
        <v>0</v>
      </c>
      <c r="Q77" s="214">
        <f>(F77/1000)*G77*I77*SUM(J77:P77)</f>
        <v>36.4</v>
      </c>
      <c r="S77" s="391" t="s">
        <v>101</v>
      </c>
    </row>
    <row r="78" spans="1:19" x14ac:dyDescent="0.2">
      <c r="A78" s="186"/>
      <c r="B78" s="6"/>
      <c r="C78" s="7" t="s">
        <v>53</v>
      </c>
      <c r="D78" s="8">
        <v>1</v>
      </c>
      <c r="E78" s="9">
        <v>100</v>
      </c>
      <c r="F78" s="10">
        <f t="shared" si="11"/>
        <v>100</v>
      </c>
      <c r="G78" s="229">
        <v>0.2</v>
      </c>
      <c r="H78" s="197">
        <v>12</v>
      </c>
      <c r="I78" s="10">
        <v>52</v>
      </c>
      <c r="J78" s="227">
        <v>8</v>
      </c>
      <c r="K78" s="256">
        <v>8</v>
      </c>
      <c r="L78" s="35">
        <v>8</v>
      </c>
      <c r="M78" s="256">
        <v>8</v>
      </c>
      <c r="N78" s="35">
        <v>8</v>
      </c>
      <c r="O78" s="264">
        <v>8</v>
      </c>
      <c r="P78" s="265">
        <v>8</v>
      </c>
      <c r="Q78" s="214">
        <f>(F78/1000)*G78*I78*SUM(J78:P78)</f>
        <v>58.240000000000016</v>
      </c>
      <c r="S78" s="390" t="s">
        <v>102</v>
      </c>
    </row>
    <row r="79" spans="1:19" x14ac:dyDescent="0.2">
      <c r="A79" s="186"/>
      <c r="B79" s="6"/>
      <c r="C79" s="7" t="s">
        <v>54</v>
      </c>
      <c r="D79" s="8">
        <v>1</v>
      </c>
      <c r="E79" s="9">
        <v>200</v>
      </c>
      <c r="F79" s="10">
        <f t="shared" si="11"/>
        <v>200</v>
      </c>
      <c r="G79" s="229">
        <v>0.1</v>
      </c>
      <c r="H79" s="197">
        <v>12</v>
      </c>
      <c r="I79" s="10">
        <v>52</v>
      </c>
      <c r="J79" s="227">
        <v>8</v>
      </c>
      <c r="K79" s="256">
        <v>8</v>
      </c>
      <c r="L79" s="35">
        <v>8</v>
      </c>
      <c r="M79" s="256">
        <v>8</v>
      </c>
      <c r="N79" s="35">
        <v>8</v>
      </c>
      <c r="O79" s="264">
        <v>8</v>
      </c>
      <c r="P79" s="265">
        <v>8</v>
      </c>
      <c r="Q79" s="214">
        <f>(F79/1000)*G79*I79*SUM(J79:P79)</f>
        <v>58.240000000000016</v>
      </c>
      <c r="S79" s="391" t="s">
        <v>103</v>
      </c>
    </row>
    <row r="80" spans="1:19" x14ac:dyDescent="0.2">
      <c r="A80" s="186"/>
      <c r="B80" s="6"/>
      <c r="C80" s="7" t="s">
        <v>55</v>
      </c>
      <c r="D80" s="8"/>
      <c r="E80" s="9"/>
      <c r="F80" s="10"/>
      <c r="G80" s="229"/>
      <c r="H80" s="197"/>
      <c r="I80" s="10"/>
      <c r="J80" s="227"/>
      <c r="K80" s="256"/>
      <c r="L80" s="35"/>
      <c r="M80" s="256"/>
      <c r="N80" s="35"/>
      <c r="O80" s="264"/>
      <c r="P80" s="265"/>
      <c r="Q80" s="214"/>
      <c r="S80" s="391" t="s">
        <v>106</v>
      </c>
    </row>
    <row r="81" spans="1:19" x14ac:dyDescent="0.2">
      <c r="A81" s="186"/>
      <c r="B81" s="6"/>
      <c r="C81" s="7" t="s">
        <v>56</v>
      </c>
      <c r="D81" s="8"/>
      <c r="E81" s="9"/>
      <c r="F81" s="10"/>
      <c r="G81" s="229"/>
      <c r="H81" s="197"/>
      <c r="I81" s="10"/>
      <c r="J81" s="227"/>
      <c r="K81" s="256"/>
      <c r="L81" s="35"/>
      <c r="M81" s="256"/>
      <c r="N81" s="35"/>
      <c r="O81" s="264"/>
      <c r="P81" s="265"/>
      <c r="Q81" s="214"/>
      <c r="S81" s="391" t="s">
        <v>113</v>
      </c>
    </row>
    <row r="82" spans="1:19" x14ac:dyDescent="0.2">
      <c r="A82" s="186"/>
      <c r="B82" s="6"/>
      <c r="C82" s="7" t="s">
        <v>57</v>
      </c>
      <c r="D82" s="20"/>
      <c r="E82" s="21"/>
      <c r="F82" s="22"/>
      <c r="G82" s="229"/>
      <c r="H82" s="197"/>
      <c r="I82" s="10"/>
      <c r="J82" s="227"/>
      <c r="K82" s="256"/>
      <c r="L82" s="35"/>
      <c r="M82" s="256"/>
      <c r="N82" s="35"/>
      <c r="O82" s="264"/>
      <c r="P82" s="265"/>
      <c r="Q82" s="214"/>
    </row>
    <row r="83" spans="1:19" x14ac:dyDescent="0.2">
      <c r="A83" s="187"/>
      <c r="B83" s="11"/>
      <c r="C83" s="12" t="s">
        <v>58</v>
      </c>
      <c r="D83" s="13"/>
      <c r="E83" s="14"/>
      <c r="F83" s="15"/>
      <c r="G83" s="230"/>
      <c r="H83" s="198"/>
      <c r="I83" s="15"/>
      <c r="J83" s="228"/>
      <c r="K83" s="266"/>
      <c r="L83" s="36"/>
      <c r="M83" s="266"/>
      <c r="N83" s="36"/>
      <c r="O83" s="267"/>
      <c r="P83" s="268"/>
      <c r="Q83" s="215"/>
    </row>
    <row r="84" spans="1:19" x14ac:dyDescent="0.2">
      <c r="A84" s="671" t="s">
        <v>8</v>
      </c>
      <c r="B84" s="672"/>
      <c r="C84" s="672"/>
      <c r="D84" s="672"/>
      <c r="E84" s="672"/>
      <c r="F84" s="672"/>
      <c r="G84" s="672"/>
      <c r="H84" s="672"/>
      <c r="I84" s="672"/>
      <c r="J84" s="672"/>
      <c r="K84" s="672"/>
      <c r="L84" s="672"/>
      <c r="M84" s="672"/>
      <c r="N84" s="672"/>
      <c r="O84" s="672"/>
      <c r="P84" s="673"/>
      <c r="Q84" s="221">
        <f>SUM(Q67:Q83)</f>
        <v>958.91466666666656</v>
      </c>
    </row>
    <row r="85" spans="1:19" x14ac:dyDescent="0.2">
      <c r="A85" s="396" t="s">
        <v>16</v>
      </c>
      <c r="B85" s="394" t="s">
        <v>19</v>
      </c>
      <c r="C85" s="395">
        <v>79.11</v>
      </c>
      <c r="D85" s="703" t="s">
        <v>22</v>
      </c>
      <c r="E85" s="704"/>
      <c r="F85" s="704"/>
      <c r="G85" s="397">
        <v>3</v>
      </c>
      <c r="H85" s="705" t="s">
        <v>23</v>
      </c>
      <c r="I85" s="706"/>
      <c r="J85" s="398" t="s">
        <v>24</v>
      </c>
      <c r="K85" s="367"/>
      <c r="L85" s="368"/>
      <c r="M85" s="368"/>
      <c r="N85" s="368"/>
      <c r="O85" s="368"/>
      <c r="P85" s="368"/>
      <c r="Q85" s="369"/>
    </row>
    <row r="86" spans="1:19" ht="12.75" customHeight="1" x14ac:dyDescent="0.2">
      <c r="A86" s="665" t="s">
        <v>37</v>
      </c>
      <c r="B86" s="667" t="s">
        <v>17</v>
      </c>
      <c r="C86" s="669" t="s">
        <v>18</v>
      </c>
      <c r="D86" s="39" t="s">
        <v>20</v>
      </c>
      <c r="E86" s="40" t="s">
        <v>25</v>
      </c>
      <c r="F86" s="41" t="s">
        <v>29</v>
      </c>
      <c r="G86" s="356" t="s">
        <v>1</v>
      </c>
      <c r="H86" s="357" t="s">
        <v>27</v>
      </c>
      <c r="I86" s="358" t="s">
        <v>6</v>
      </c>
      <c r="J86" s="359" t="s">
        <v>30</v>
      </c>
      <c r="K86" s="360" t="s">
        <v>31</v>
      </c>
      <c r="L86" s="361" t="s">
        <v>32</v>
      </c>
      <c r="M86" s="362" t="s">
        <v>78</v>
      </c>
      <c r="N86" s="361" t="s">
        <v>33</v>
      </c>
      <c r="O86" s="362" t="s">
        <v>34</v>
      </c>
      <c r="P86" s="363" t="s">
        <v>35</v>
      </c>
      <c r="Q86" s="216" t="s">
        <v>29</v>
      </c>
    </row>
    <row r="87" spans="1:19" x14ac:dyDescent="0.2">
      <c r="A87" s="666"/>
      <c r="B87" s="668"/>
      <c r="C87" s="670"/>
      <c r="D87" s="37" t="s">
        <v>21</v>
      </c>
      <c r="E87" s="23" t="s">
        <v>26</v>
      </c>
      <c r="F87" s="38" t="s">
        <v>26</v>
      </c>
      <c r="G87" s="232" t="s">
        <v>5</v>
      </c>
      <c r="H87" s="195" t="s">
        <v>38</v>
      </c>
      <c r="I87" s="233" t="s">
        <v>38</v>
      </c>
      <c r="J87" s="222" t="s">
        <v>39</v>
      </c>
      <c r="K87" s="285" t="s">
        <v>39</v>
      </c>
      <c r="L87" s="286" t="s">
        <v>39</v>
      </c>
      <c r="M87" s="285" t="s">
        <v>39</v>
      </c>
      <c r="N87" s="286" t="s">
        <v>39</v>
      </c>
      <c r="O87" s="285" t="s">
        <v>39</v>
      </c>
      <c r="P87" s="287" t="s">
        <v>39</v>
      </c>
      <c r="Q87" s="217" t="s">
        <v>36</v>
      </c>
    </row>
    <row r="88" spans="1:19" x14ac:dyDescent="0.2">
      <c r="A88" s="208" t="s">
        <v>10</v>
      </c>
      <c r="B88" s="1" t="s">
        <v>40</v>
      </c>
      <c r="C88" s="2" t="s">
        <v>41</v>
      </c>
      <c r="D88" s="3">
        <v>10</v>
      </c>
      <c r="E88" s="4">
        <v>9</v>
      </c>
      <c r="F88" s="5">
        <f>D88*E88</f>
        <v>90</v>
      </c>
      <c r="G88" s="241">
        <v>0.5</v>
      </c>
      <c r="H88" s="234">
        <v>12</v>
      </c>
      <c r="I88" s="235">
        <v>52</v>
      </c>
      <c r="J88" s="223">
        <v>2</v>
      </c>
      <c r="K88" s="413">
        <v>2</v>
      </c>
      <c r="L88" s="414">
        <v>2</v>
      </c>
      <c r="M88" s="413">
        <v>2</v>
      </c>
      <c r="N88" s="414">
        <v>2</v>
      </c>
      <c r="O88" s="415">
        <v>4</v>
      </c>
      <c r="P88" s="416">
        <v>4</v>
      </c>
      <c r="Q88" s="210">
        <f>(F88/1000)*G88*I88*SUM(J88:P88)</f>
        <v>42.12</v>
      </c>
    </row>
    <row r="89" spans="1:19" x14ac:dyDescent="0.2">
      <c r="A89" s="186"/>
      <c r="B89" s="6" t="s">
        <v>73</v>
      </c>
      <c r="C89" s="7" t="s">
        <v>41</v>
      </c>
      <c r="D89" s="8">
        <v>2</v>
      </c>
      <c r="E89" s="9">
        <v>15</v>
      </c>
      <c r="F89" s="10">
        <f t="shared" ref="F89:F92" si="14">D89*E89</f>
        <v>30</v>
      </c>
      <c r="G89" s="229">
        <v>0.7</v>
      </c>
      <c r="H89" s="374">
        <v>12</v>
      </c>
      <c r="I89" s="366">
        <v>52</v>
      </c>
      <c r="J89" s="227">
        <v>2</v>
      </c>
      <c r="K89" s="256">
        <v>2</v>
      </c>
      <c r="L89" s="35">
        <v>2</v>
      </c>
      <c r="M89" s="256">
        <v>2</v>
      </c>
      <c r="N89" s="35">
        <v>2</v>
      </c>
      <c r="O89" s="264">
        <v>3</v>
      </c>
      <c r="P89" s="265">
        <v>3</v>
      </c>
      <c r="Q89" s="214">
        <f>(F89/1000)*G89*I89*SUM(J89:P89)</f>
        <v>17.471999999999998</v>
      </c>
      <c r="S89" s="390"/>
    </row>
    <row r="90" spans="1:19" ht="22.5" x14ac:dyDescent="0.2">
      <c r="A90" s="186"/>
      <c r="B90" s="16" t="s">
        <v>72</v>
      </c>
      <c r="C90" s="7" t="s">
        <v>41</v>
      </c>
      <c r="D90" s="364">
        <v>1</v>
      </c>
      <c r="E90" s="365">
        <v>18</v>
      </c>
      <c r="F90" s="366">
        <f t="shared" si="14"/>
        <v>18</v>
      </c>
      <c r="G90" s="229">
        <v>0.7</v>
      </c>
      <c r="H90" s="374">
        <v>12</v>
      </c>
      <c r="I90" s="366">
        <v>52</v>
      </c>
      <c r="J90" s="375">
        <v>0.5</v>
      </c>
      <c r="K90" s="417">
        <v>0.5</v>
      </c>
      <c r="L90" s="418">
        <v>0.5</v>
      </c>
      <c r="M90" s="417">
        <v>0.5</v>
      </c>
      <c r="N90" s="418">
        <v>0.5</v>
      </c>
      <c r="O90" s="419">
        <v>0.5</v>
      </c>
      <c r="P90" s="420">
        <v>0.5</v>
      </c>
      <c r="Q90" s="214">
        <f>(F90/1000)*G90*I90*SUM(J90:P90)</f>
        <v>2.2931999999999997</v>
      </c>
      <c r="S90" s="390"/>
    </row>
    <row r="91" spans="1:19" x14ac:dyDescent="0.2">
      <c r="A91" s="186"/>
      <c r="B91" s="16" t="s">
        <v>76</v>
      </c>
      <c r="C91" s="7" t="s">
        <v>41</v>
      </c>
      <c r="D91" s="8">
        <v>2</v>
      </c>
      <c r="E91" s="9">
        <v>75</v>
      </c>
      <c r="F91" s="10">
        <f t="shared" si="14"/>
        <v>150</v>
      </c>
      <c r="G91" s="229">
        <v>0.5</v>
      </c>
      <c r="H91" s="197">
        <v>12</v>
      </c>
      <c r="I91" s="10">
        <v>52</v>
      </c>
      <c r="J91" s="373">
        <v>1.5</v>
      </c>
      <c r="K91" s="407">
        <v>1.5</v>
      </c>
      <c r="L91" s="408">
        <v>1.5</v>
      </c>
      <c r="M91" s="407">
        <v>1.5</v>
      </c>
      <c r="N91" s="408">
        <v>1.5</v>
      </c>
      <c r="O91" s="409">
        <v>1.5</v>
      </c>
      <c r="P91" s="410">
        <v>1.5</v>
      </c>
      <c r="Q91" s="214">
        <f>(F91/1000)*G91*I91*SUM(J91:P91)</f>
        <v>40.949999999999996</v>
      </c>
      <c r="S91" s="391"/>
    </row>
    <row r="92" spans="1:19" x14ac:dyDescent="0.2">
      <c r="A92" s="187"/>
      <c r="B92" s="11" t="s">
        <v>74</v>
      </c>
      <c r="C92" s="12" t="s">
        <v>41</v>
      </c>
      <c r="D92" s="13">
        <v>2</v>
      </c>
      <c r="E92" s="14">
        <v>75</v>
      </c>
      <c r="F92" s="15">
        <f t="shared" si="14"/>
        <v>150</v>
      </c>
      <c r="G92" s="230">
        <v>0.8</v>
      </c>
      <c r="H92" s="198">
        <v>12</v>
      </c>
      <c r="I92" s="15">
        <v>52</v>
      </c>
      <c r="J92" s="399">
        <v>0.2</v>
      </c>
      <c r="K92" s="421">
        <v>0.2</v>
      </c>
      <c r="L92" s="422">
        <v>0.2</v>
      </c>
      <c r="M92" s="421">
        <v>0.2</v>
      </c>
      <c r="N92" s="422">
        <v>0.2</v>
      </c>
      <c r="O92" s="423">
        <v>0.2</v>
      </c>
      <c r="P92" s="424">
        <v>0.2</v>
      </c>
      <c r="Q92" s="215">
        <f>(F92/1000)*G92*I92*SUM(J92:P92)</f>
        <v>8.7359999999999989</v>
      </c>
      <c r="S92" s="391"/>
    </row>
    <row r="93" spans="1:19" x14ac:dyDescent="0.2">
      <c r="A93" s="701" t="s">
        <v>8</v>
      </c>
      <c r="B93" s="677"/>
      <c r="C93" s="677"/>
      <c r="D93" s="677"/>
      <c r="E93" s="677"/>
      <c r="F93" s="677"/>
      <c r="G93" s="677"/>
      <c r="H93" s="677"/>
      <c r="I93" s="677"/>
      <c r="J93" s="677"/>
      <c r="K93" s="677"/>
      <c r="L93" s="677"/>
      <c r="M93" s="677"/>
      <c r="N93" s="677"/>
      <c r="O93" s="677"/>
      <c r="P93" s="702"/>
      <c r="Q93" s="393">
        <f>SUM(Q88:Q92)</f>
        <v>111.57119999999999</v>
      </c>
    </row>
    <row r="94" spans="1:19" x14ac:dyDescent="0.2">
      <c r="A94" s="245" t="s">
        <v>11</v>
      </c>
      <c r="B94" s="1" t="s">
        <v>40</v>
      </c>
      <c r="C94" s="2" t="s">
        <v>42</v>
      </c>
      <c r="D94" s="3"/>
      <c r="E94" s="4"/>
      <c r="F94" s="5"/>
      <c r="G94" s="231"/>
      <c r="H94" s="234"/>
      <c r="I94" s="235"/>
      <c r="J94" s="223"/>
      <c r="K94" s="257"/>
      <c r="L94" s="31"/>
      <c r="M94" s="257"/>
      <c r="N94" s="31"/>
      <c r="O94" s="258"/>
      <c r="P94" s="259"/>
      <c r="Q94" s="210"/>
    </row>
    <row r="95" spans="1:19" x14ac:dyDescent="0.2">
      <c r="A95" s="671" t="s">
        <v>8</v>
      </c>
      <c r="B95" s="672"/>
      <c r="C95" s="672"/>
      <c r="D95" s="672"/>
      <c r="E95" s="672"/>
      <c r="F95" s="672"/>
      <c r="G95" s="672"/>
      <c r="H95" s="672"/>
      <c r="I95" s="672"/>
      <c r="J95" s="672"/>
      <c r="K95" s="672"/>
      <c r="L95" s="672"/>
      <c r="M95" s="672"/>
      <c r="N95" s="672"/>
      <c r="O95" s="672"/>
      <c r="P95" s="673"/>
      <c r="Q95" s="221">
        <f>SUM(Q94:Q94)</f>
        <v>0</v>
      </c>
    </row>
    <row r="96" spans="1:19" ht="25.5" x14ac:dyDescent="0.2">
      <c r="A96" s="370" t="s">
        <v>9</v>
      </c>
      <c r="B96" s="1" t="s">
        <v>13</v>
      </c>
      <c r="C96" s="380" t="s">
        <v>43</v>
      </c>
      <c r="D96" s="381">
        <v>1</v>
      </c>
      <c r="E96" s="382">
        <v>1500</v>
      </c>
      <c r="F96" s="383">
        <f>D96*E96</f>
        <v>1500</v>
      </c>
      <c r="G96" s="241">
        <v>0.4</v>
      </c>
      <c r="H96" s="384">
        <v>12</v>
      </c>
      <c r="I96" s="383">
        <v>52</v>
      </c>
      <c r="J96" s="385">
        <v>0</v>
      </c>
      <c r="K96" s="386">
        <v>0</v>
      </c>
      <c r="L96" s="387">
        <v>1.5</v>
      </c>
      <c r="M96" s="386">
        <v>0</v>
      </c>
      <c r="N96" s="387">
        <v>0</v>
      </c>
      <c r="O96" s="388">
        <v>1.5</v>
      </c>
      <c r="P96" s="389">
        <v>0</v>
      </c>
      <c r="Q96" s="213">
        <f>(F96/1000)*G96*I96*SUM(J96:P96)</f>
        <v>93.600000000000009</v>
      </c>
    </row>
    <row r="97" spans="1:19" x14ac:dyDescent="0.2">
      <c r="A97" s="186"/>
      <c r="B97" s="6"/>
      <c r="C97" s="7" t="s">
        <v>44</v>
      </c>
      <c r="D97" s="8"/>
      <c r="E97" s="9"/>
      <c r="F97" s="10"/>
      <c r="G97" s="229"/>
      <c r="H97" s="197"/>
      <c r="I97" s="10"/>
      <c r="J97" s="227"/>
      <c r="K97" s="256"/>
      <c r="L97" s="35"/>
      <c r="M97" s="256"/>
      <c r="N97" s="35"/>
      <c r="O97" s="264"/>
      <c r="P97" s="265"/>
      <c r="Q97" s="214"/>
      <c r="S97" s="390" t="s">
        <v>92</v>
      </c>
    </row>
    <row r="98" spans="1:19" x14ac:dyDescent="0.2">
      <c r="A98" s="186"/>
      <c r="B98" s="6"/>
      <c r="C98" s="7" t="s">
        <v>45</v>
      </c>
      <c r="D98" s="8">
        <v>1</v>
      </c>
      <c r="E98" s="9">
        <v>250</v>
      </c>
      <c r="F98" s="10">
        <f t="shared" ref="F98:F109" si="15">D98*E98</f>
        <v>250</v>
      </c>
      <c r="G98" s="229">
        <v>0.16500000000000001</v>
      </c>
      <c r="H98" s="197">
        <v>12</v>
      </c>
      <c r="I98" s="10">
        <v>52</v>
      </c>
      <c r="J98" s="227">
        <v>24</v>
      </c>
      <c r="K98" s="256">
        <v>24</v>
      </c>
      <c r="L98" s="35">
        <v>24</v>
      </c>
      <c r="M98" s="256">
        <v>24</v>
      </c>
      <c r="N98" s="35">
        <v>24</v>
      </c>
      <c r="O98" s="264">
        <v>24</v>
      </c>
      <c r="P98" s="265">
        <v>24</v>
      </c>
      <c r="Q98" s="214">
        <f>(F98/1000)*G98*I98*SUM(J98:P98)</f>
        <v>360.36</v>
      </c>
      <c r="S98" s="390" t="s">
        <v>262</v>
      </c>
    </row>
    <row r="99" spans="1:19" x14ac:dyDescent="0.2">
      <c r="A99" s="186"/>
      <c r="B99" s="6"/>
      <c r="C99" s="7" t="s">
        <v>46</v>
      </c>
      <c r="D99" s="8"/>
      <c r="E99" s="9"/>
      <c r="F99" s="10"/>
      <c r="G99" s="229"/>
      <c r="H99" s="197"/>
      <c r="I99" s="10"/>
      <c r="J99" s="227"/>
      <c r="K99" s="256"/>
      <c r="L99" s="35"/>
      <c r="M99" s="256"/>
      <c r="N99" s="35"/>
      <c r="O99" s="264"/>
      <c r="P99" s="265"/>
      <c r="Q99" s="214"/>
      <c r="S99" s="390" t="s">
        <v>255</v>
      </c>
    </row>
    <row r="100" spans="1:19" x14ac:dyDescent="0.2">
      <c r="A100" s="186"/>
      <c r="B100" s="6"/>
      <c r="C100" s="7" t="s">
        <v>47</v>
      </c>
      <c r="D100" s="8"/>
      <c r="E100" s="9"/>
      <c r="F100" s="10"/>
      <c r="G100" s="229"/>
      <c r="H100" s="197"/>
      <c r="I100" s="10"/>
      <c r="J100" s="227"/>
      <c r="K100" s="256"/>
      <c r="L100" s="35"/>
      <c r="M100" s="256"/>
      <c r="N100" s="35"/>
      <c r="O100" s="264"/>
      <c r="P100" s="265"/>
      <c r="Q100" s="214"/>
      <c r="S100" s="401" t="s">
        <v>259</v>
      </c>
    </row>
    <row r="101" spans="1:19" x14ac:dyDescent="0.2">
      <c r="A101" s="186"/>
      <c r="B101" s="6"/>
      <c r="C101" s="7" t="s">
        <v>48</v>
      </c>
      <c r="D101" s="8">
        <v>1</v>
      </c>
      <c r="E101" s="9">
        <v>1000</v>
      </c>
      <c r="F101" s="10">
        <f t="shared" si="15"/>
        <v>1000</v>
      </c>
      <c r="G101" s="229">
        <v>0.64</v>
      </c>
      <c r="H101" s="197">
        <v>12</v>
      </c>
      <c r="I101" s="10">
        <v>52</v>
      </c>
      <c r="J101" s="373">
        <v>0.2</v>
      </c>
      <c r="K101" s="407">
        <v>0.2</v>
      </c>
      <c r="L101" s="408">
        <v>0.2</v>
      </c>
      <c r="M101" s="407">
        <v>0.2</v>
      </c>
      <c r="N101" s="408">
        <v>0.2</v>
      </c>
      <c r="O101" s="409">
        <v>0.2</v>
      </c>
      <c r="P101" s="410">
        <v>0.2</v>
      </c>
      <c r="Q101" s="214">
        <f>(F101/1000)*G101*I101*SUM(J101:P101)</f>
        <v>46.591999999999999</v>
      </c>
      <c r="S101" s="390" t="s">
        <v>95</v>
      </c>
    </row>
    <row r="102" spans="1:19" x14ac:dyDescent="0.2">
      <c r="A102" s="186"/>
      <c r="B102" s="6"/>
      <c r="C102" s="7" t="s">
        <v>59</v>
      </c>
      <c r="D102" s="8">
        <v>1</v>
      </c>
      <c r="E102" s="365">
        <v>1600</v>
      </c>
      <c r="F102" s="10">
        <f t="shared" si="15"/>
        <v>1600</v>
      </c>
      <c r="G102" s="229">
        <v>1</v>
      </c>
      <c r="H102" s="197">
        <v>12</v>
      </c>
      <c r="I102" s="10">
        <v>52</v>
      </c>
      <c r="J102" s="373">
        <v>0.2</v>
      </c>
      <c r="K102" s="407">
        <v>0.2</v>
      </c>
      <c r="L102" s="408">
        <v>0.2</v>
      </c>
      <c r="M102" s="407">
        <v>0.2</v>
      </c>
      <c r="N102" s="408">
        <v>0.2</v>
      </c>
      <c r="O102" s="409">
        <v>0.2</v>
      </c>
      <c r="P102" s="410">
        <v>0.2</v>
      </c>
      <c r="Q102" s="214">
        <f>(F102/1000)*G102*I102*SUM(J102:P102)</f>
        <v>116.47999999999999</v>
      </c>
      <c r="S102" s="390" t="s">
        <v>260</v>
      </c>
    </row>
    <row r="103" spans="1:19" x14ac:dyDescent="0.2">
      <c r="A103" s="186"/>
      <c r="B103" s="6"/>
      <c r="C103" s="7" t="s">
        <v>49</v>
      </c>
      <c r="D103" s="8">
        <v>1</v>
      </c>
      <c r="E103" s="9">
        <v>1350</v>
      </c>
      <c r="F103" s="10">
        <f t="shared" si="15"/>
        <v>1350</v>
      </c>
      <c r="G103" s="229"/>
      <c r="H103" s="197">
        <v>12</v>
      </c>
      <c r="I103" s="10">
        <v>52</v>
      </c>
      <c r="J103" s="373">
        <v>0.1</v>
      </c>
      <c r="K103" s="407">
        <v>0.1</v>
      </c>
      <c r="L103" s="408">
        <v>0.1</v>
      </c>
      <c r="M103" s="407">
        <v>0.1</v>
      </c>
      <c r="N103" s="408">
        <v>0.1</v>
      </c>
      <c r="O103" s="409">
        <v>0.1</v>
      </c>
      <c r="P103" s="410">
        <v>0.1</v>
      </c>
      <c r="Q103" s="214">
        <f>(F103/1000)*G103*I103*SUM(J103:P103)</f>
        <v>0</v>
      </c>
      <c r="S103" s="390" t="s">
        <v>257</v>
      </c>
    </row>
    <row r="104" spans="1:19" x14ac:dyDescent="0.2">
      <c r="A104" s="186"/>
      <c r="B104" s="16"/>
      <c r="C104" s="7" t="s">
        <v>50</v>
      </c>
      <c r="D104" s="364"/>
      <c r="E104" s="365"/>
      <c r="F104" s="366"/>
      <c r="G104" s="229">
        <v>1</v>
      </c>
      <c r="H104" s="374"/>
      <c r="I104" s="366"/>
      <c r="J104" s="227"/>
      <c r="K104" s="425"/>
      <c r="L104" s="426"/>
      <c r="M104" s="425"/>
      <c r="N104" s="426"/>
      <c r="O104" s="427"/>
      <c r="P104" s="428"/>
      <c r="Q104" s="214"/>
      <c r="S104" s="390" t="s">
        <v>98</v>
      </c>
    </row>
    <row r="105" spans="1:19" x14ac:dyDescent="0.2">
      <c r="A105" s="186"/>
      <c r="B105" s="16"/>
      <c r="C105" s="7" t="s">
        <v>51</v>
      </c>
      <c r="D105" s="8">
        <v>1</v>
      </c>
      <c r="E105" s="9">
        <v>1700</v>
      </c>
      <c r="F105" s="10">
        <f t="shared" si="15"/>
        <v>1700</v>
      </c>
      <c r="G105" s="229">
        <v>0.5</v>
      </c>
      <c r="H105" s="197">
        <v>12</v>
      </c>
      <c r="I105" s="10">
        <v>52</v>
      </c>
      <c r="J105" s="227">
        <v>0</v>
      </c>
      <c r="K105" s="256">
        <v>0</v>
      </c>
      <c r="L105" s="35">
        <v>0</v>
      </c>
      <c r="M105" s="256">
        <v>0</v>
      </c>
      <c r="N105" s="35">
        <v>0</v>
      </c>
      <c r="O105" s="264">
        <v>0.5</v>
      </c>
      <c r="P105" s="265">
        <v>0</v>
      </c>
      <c r="Q105" s="214">
        <f>(F105/1000)*G105*I105*SUM(J105:P105)</f>
        <v>22.099999999999998</v>
      </c>
      <c r="S105" s="391" t="s">
        <v>100</v>
      </c>
    </row>
    <row r="106" spans="1:19" x14ac:dyDescent="0.2">
      <c r="A106" s="186"/>
      <c r="B106" s="6"/>
      <c r="C106" s="7" t="s">
        <v>52</v>
      </c>
      <c r="D106" s="8">
        <v>1</v>
      </c>
      <c r="E106" s="9">
        <v>3500</v>
      </c>
      <c r="F106" s="10">
        <f t="shared" si="15"/>
        <v>3500</v>
      </c>
      <c r="G106" s="229">
        <v>1</v>
      </c>
      <c r="H106" s="197">
        <v>12</v>
      </c>
      <c r="I106" s="10">
        <v>52</v>
      </c>
      <c r="J106" s="227">
        <v>0</v>
      </c>
      <c r="K106" s="425">
        <v>0</v>
      </c>
      <c r="L106" s="426">
        <v>0</v>
      </c>
      <c r="M106" s="425">
        <v>0</v>
      </c>
      <c r="N106" s="426">
        <v>0</v>
      </c>
      <c r="O106" s="427">
        <v>1</v>
      </c>
      <c r="P106" s="428">
        <v>0</v>
      </c>
      <c r="Q106" s="214">
        <f>(F106/1000)*G106*I106*SUM(J106:P106)</f>
        <v>182</v>
      </c>
      <c r="S106" s="391" t="s">
        <v>101</v>
      </c>
    </row>
    <row r="107" spans="1:19" x14ac:dyDescent="0.2">
      <c r="A107" s="186"/>
      <c r="B107" s="6"/>
      <c r="C107" s="7" t="s">
        <v>53</v>
      </c>
      <c r="D107" s="8">
        <v>1</v>
      </c>
      <c r="E107" s="9">
        <v>80</v>
      </c>
      <c r="F107" s="10">
        <f t="shared" si="15"/>
        <v>80</v>
      </c>
      <c r="G107" s="229">
        <v>0.2</v>
      </c>
      <c r="H107" s="197">
        <v>12</v>
      </c>
      <c r="I107" s="10">
        <v>52</v>
      </c>
      <c r="J107" s="227">
        <v>3</v>
      </c>
      <c r="K107" s="256">
        <v>3</v>
      </c>
      <c r="L107" s="35">
        <v>3</v>
      </c>
      <c r="M107" s="256">
        <v>3</v>
      </c>
      <c r="N107" s="35">
        <v>3</v>
      </c>
      <c r="O107" s="264">
        <v>6</v>
      </c>
      <c r="P107" s="265">
        <v>6</v>
      </c>
      <c r="Q107" s="214">
        <f>(F107/1000)*G107*I107*SUM(J107:P107)</f>
        <v>22.464000000000002</v>
      </c>
      <c r="S107" s="390" t="s">
        <v>102</v>
      </c>
    </row>
    <row r="108" spans="1:19" x14ac:dyDescent="0.2">
      <c r="A108" s="186"/>
      <c r="B108" s="6"/>
      <c r="C108" s="7" t="s">
        <v>54</v>
      </c>
      <c r="D108" s="8">
        <v>1</v>
      </c>
      <c r="E108" s="9">
        <v>450</v>
      </c>
      <c r="F108" s="10">
        <f t="shared" si="15"/>
        <v>450</v>
      </c>
      <c r="G108" s="229">
        <v>0.1</v>
      </c>
      <c r="H108" s="197">
        <v>12</v>
      </c>
      <c r="I108" s="10">
        <v>52</v>
      </c>
      <c r="J108" s="227">
        <v>1</v>
      </c>
      <c r="K108" s="256">
        <v>1</v>
      </c>
      <c r="L108" s="35">
        <v>1</v>
      </c>
      <c r="M108" s="256">
        <v>1</v>
      </c>
      <c r="N108" s="35">
        <v>1</v>
      </c>
      <c r="O108" s="264">
        <v>4</v>
      </c>
      <c r="P108" s="265">
        <v>4</v>
      </c>
      <c r="Q108" s="214">
        <f>(F108/1000)*G108*I108*SUM(J108:P108)</f>
        <v>30.420000000000005</v>
      </c>
      <c r="S108" s="391" t="s">
        <v>112</v>
      </c>
    </row>
    <row r="109" spans="1:19" x14ac:dyDescent="0.2">
      <c r="A109" s="186"/>
      <c r="B109" s="6"/>
      <c r="C109" s="7" t="s">
        <v>55</v>
      </c>
      <c r="D109" s="8">
        <v>1</v>
      </c>
      <c r="E109" s="9">
        <v>50</v>
      </c>
      <c r="F109" s="10">
        <f t="shared" si="15"/>
        <v>50</v>
      </c>
      <c r="G109" s="229">
        <v>0.3</v>
      </c>
      <c r="H109" s="197">
        <v>12</v>
      </c>
      <c r="I109" s="10">
        <v>52</v>
      </c>
      <c r="J109" s="227">
        <v>0</v>
      </c>
      <c r="K109" s="256">
        <v>0</v>
      </c>
      <c r="L109" s="35">
        <v>0</v>
      </c>
      <c r="M109" s="256">
        <v>0</v>
      </c>
      <c r="N109" s="35">
        <v>0</v>
      </c>
      <c r="O109" s="264">
        <v>1</v>
      </c>
      <c r="P109" s="265">
        <v>1</v>
      </c>
      <c r="Q109" s="214">
        <f>(F109/1000)*G109*I109*SUM(J109:P109)</f>
        <v>1.56</v>
      </c>
      <c r="S109" s="391" t="s">
        <v>106</v>
      </c>
    </row>
    <row r="110" spans="1:19" x14ac:dyDescent="0.2">
      <c r="A110" s="186"/>
      <c r="B110" s="6"/>
      <c r="C110" s="7" t="s">
        <v>56</v>
      </c>
      <c r="D110" s="8"/>
      <c r="E110" s="9"/>
      <c r="F110" s="10"/>
      <c r="G110" s="229"/>
      <c r="H110" s="197"/>
      <c r="I110" s="10"/>
      <c r="J110" s="227"/>
      <c r="K110" s="256"/>
      <c r="L110" s="35"/>
      <c r="M110" s="256"/>
      <c r="N110" s="35"/>
      <c r="O110" s="264"/>
      <c r="P110" s="265"/>
      <c r="Q110" s="214"/>
      <c r="S110" s="391" t="s">
        <v>113</v>
      </c>
    </row>
    <row r="111" spans="1:19" x14ac:dyDescent="0.2">
      <c r="A111" s="186"/>
      <c r="B111" s="6"/>
      <c r="C111" s="7" t="s">
        <v>57</v>
      </c>
      <c r="D111" s="20"/>
      <c r="E111" s="21"/>
      <c r="F111" s="22"/>
      <c r="G111" s="229"/>
      <c r="H111" s="197"/>
      <c r="I111" s="10"/>
      <c r="J111" s="227"/>
      <c r="K111" s="256"/>
      <c r="L111" s="35"/>
      <c r="M111" s="256"/>
      <c r="N111" s="35"/>
      <c r="O111" s="264"/>
      <c r="P111" s="265"/>
      <c r="Q111" s="214"/>
    </row>
    <row r="112" spans="1:19" x14ac:dyDescent="0.2">
      <c r="A112" s="187"/>
      <c r="B112" s="11"/>
      <c r="C112" s="12" t="s">
        <v>58</v>
      </c>
      <c r="D112" s="13"/>
      <c r="E112" s="14"/>
      <c r="F112" s="15"/>
      <c r="G112" s="230"/>
      <c r="H112" s="198"/>
      <c r="I112" s="15"/>
      <c r="J112" s="228"/>
      <c r="K112" s="266"/>
      <c r="L112" s="36"/>
      <c r="M112" s="266"/>
      <c r="N112" s="36"/>
      <c r="O112" s="267"/>
      <c r="P112" s="268"/>
      <c r="Q112" s="215"/>
    </row>
    <row r="113" spans="1:17" x14ac:dyDescent="0.2">
      <c r="A113" s="671" t="s">
        <v>8</v>
      </c>
      <c r="B113" s="672"/>
      <c r="C113" s="672"/>
      <c r="D113" s="672"/>
      <c r="E113" s="672"/>
      <c r="F113" s="672"/>
      <c r="G113" s="672"/>
      <c r="H113" s="672"/>
      <c r="I113" s="672"/>
      <c r="J113" s="672"/>
      <c r="K113" s="672"/>
      <c r="L113" s="672"/>
      <c r="M113" s="672"/>
      <c r="N113" s="672"/>
      <c r="O113" s="672"/>
      <c r="P113" s="673"/>
      <c r="Q113" s="221">
        <f>SUM(Q96:Q112)</f>
        <v>875.57600000000002</v>
      </c>
    </row>
  </sheetData>
  <mergeCells count="33">
    <mergeCell ref="A64:P64"/>
    <mergeCell ref="A37:P37"/>
    <mergeCell ref="A55:P55"/>
    <mergeCell ref="A26:P26"/>
    <mergeCell ref="D27:F27"/>
    <mergeCell ref="H27:I27"/>
    <mergeCell ref="A28:A29"/>
    <mergeCell ref="B28:B29"/>
    <mergeCell ref="B57:B58"/>
    <mergeCell ref="C57:C58"/>
    <mergeCell ref="A57:A58"/>
    <mergeCell ref="A1:Q1"/>
    <mergeCell ref="D2:F2"/>
    <mergeCell ref="H2:I2"/>
    <mergeCell ref="A3:A4"/>
    <mergeCell ref="B3:B4"/>
    <mergeCell ref="C3:C4"/>
    <mergeCell ref="A6:P6"/>
    <mergeCell ref="A93:P93"/>
    <mergeCell ref="A95:P95"/>
    <mergeCell ref="A113:P113"/>
    <mergeCell ref="A8:P8"/>
    <mergeCell ref="A84:P84"/>
    <mergeCell ref="A66:P66"/>
    <mergeCell ref="D85:F85"/>
    <mergeCell ref="H85:I85"/>
    <mergeCell ref="A86:A87"/>
    <mergeCell ref="B86:B87"/>
    <mergeCell ref="C86:C87"/>
    <mergeCell ref="C28:C29"/>
    <mergeCell ref="A35:P35"/>
    <mergeCell ref="D56:F56"/>
    <mergeCell ref="H56:I56"/>
  </mergeCells>
  <conditionalFormatting sqref="Q2 Q59:Q85 Q88:Q113 Q5:Q27 Q30:Q56">
    <cfRule type="cellIs" dxfId="6" priority="21" stopIfTrue="1" operator="equal">
      <formula>0</formula>
    </cfRule>
  </conditionalFormatting>
  <printOptions horizontalCentered="1"/>
  <pageMargins left="0.39370078740157483" right="0.31496062992125984" top="1.21" bottom="0.78740157480314965" header="0.59055118110236227" footer="0.59055118110236227"/>
  <pageSetup paperSize="9" scale="97" orientation="landscape" r:id="rId1"/>
  <headerFooter alignWithMargins="0">
    <oddHeader>&amp;L&amp;"Arial,Grassetto"GALENITALIA&amp;C&amp;"Arial,Grassetto"Consumi Elettrici - ENEL&amp;R&amp;"Arial,Grassetto Corsivo"Anno di riferimento: 2009/10</oddHeader>
    <oddFooter>&amp;L&amp;A&amp;RPag.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opLeftCell="D46" zoomScale="110" zoomScaleNormal="110" workbookViewId="0">
      <selection activeCell="F14" sqref="F14"/>
    </sheetView>
  </sheetViews>
  <sheetFormatPr defaultRowHeight="12.75" x14ac:dyDescent="0.2"/>
  <cols>
    <col min="1" max="1" width="15" style="30" bestFit="1" customWidth="1"/>
    <col min="2" max="2" width="9.7109375" style="29" bestFit="1" customWidth="1"/>
    <col min="3" max="3" width="18.140625" style="29" bestFit="1" customWidth="1"/>
    <col min="4" max="4" width="6.85546875" style="29" bestFit="1" customWidth="1"/>
    <col min="5" max="6" width="5.7109375" style="29" bestFit="1" customWidth="1"/>
    <col min="7" max="10" width="5.7109375" style="29" customWidth="1"/>
    <col min="11" max="12" width="5.140625" style="29" bestFit="1" customWidth="1"/>
    <col min="13" max="13" width="4.42578125" style="29" bestFit="1" customWidth="1"/>
    <col min="14" max="16" width="5.140625" style="29" bestFit="1" customWidth="1"/>
    <col min="17" max="17" width="8.7109375" style="30" bestFit="1" customWidth="1"/>
    <col min="18" max="18" width="11.42578125" style="509" bestFit="1" customWidth="1"/>
    <col min="19" max="19" width="29.28515625" customWidth="1"/>
  </cols>
  <sheetData>
    <row r="1" spans="1:19" x14ac:dyDescent="0.2">
      <c r="A1" s="707" t="str">
        <f>Buildings!C1</f>
        <v>ул. Каменогорская, 86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9"/>
    </row>
    <row r="2" spans="1:19" x14ac:dyDescent="0.2">
      <c r="A2" s="396" t="s">
        <v>12</v>
      </c>
      <c r="B2" s="394" t="s">
        <v>19</v>
      </c>
      <c r="C2" s="465">
        <v>58.54</v>
      </c>
      <c r="D2" s="703" t="s">
        <v>22</v>
      </c>
      <c r="E2" s="704"/>
      <c r="F2" s="704"/>
      <c r="G2" s="397">
        <v>3</v>
      </c>
      <c r="H2" s="705" t="s">
        <v>23</v>
      </c>
      <c r="I2" s="706"/>
      <c r="J2" s="398" t="s">
        <v>24</v>
      </c>
      <c r="K2" s="367"/>
      <c r="L2" s="368"/>
      <c r="M2" s="368"/>
      <c r="N2" s="368"/>
      <c r="O2" s="368"/>
      <c r="P2" s="368"/>
      <c r="Q2" s="369"/>
      <c r="R2" s="509" t="s">
        <v>60</v>
      </c>
      <c r="S2" s="29"/>
    </row>
    <row r="3" spans="1:19" ht="12.75" customHeight="1" x14ac:dyDescent="0.2">
      <c r="A3" s="665" t="s">
        <v>37</v>
      </c>
      <c r="B3" s="667" t="s">
        <v>17</v>
      </c>
      <c r="C3" s="669" t="s">
        <v>18</v>
      </c>
      <c r="D3" s="39" t="s">
        <v>20</v>
      </c>
      <c r="E3" s="40" t="s">
        <v>25</v>
      </c>
      <c r="F3" s="41" t="s">
        <v>29</v>
      </c>
      <c r="G3" s="356" t="s">
        <v>1</v>
      </c>
      <c r="H3" s="357" t="s">
        <v>27</v>
      </c>
      <c r="I3" s="358" t="s">
        <v>28</v>
      </c>
      <c r="J3" s="359" t="s">
        <v>30</v>
      </c>
      <c r="K3" s="360" t="s">
        <v>31</v>
      </c>
      <c r="L3" s="361" t="s">
        <v>32</v>
      </c>
      <c r="M3" s="362" t="s">
        <v>78</v>
      </c>
      <c r="N3" s="361" t="s">
        <v>33</v>
      </c>
      <c r="O3" s="362" t="s">
        <v>34</v>
      </c>
      <c r="P3" s="363" t="s">
        <v>35</v>
      </c>
      <c r="Q3" s="216" t="s">
        <v>29</v>
      </c>
      <c r="R3" s="509" t="s">
        <v>61</v>
      </c>
      <c r="S3" s="29"/>
    </row>
    <row r="4" spans="1:19" ht="22.5" x14ac:dyDescent="0.2">
      <c r="A4" s="666"/>
      <c r="B4" s="668"/>
      <c r="C4" s="670"/>
      <c r="D4" s="37" t="s">
        <v>21</v>
      </c>
      <c r="E4" s="23" t="s">
        <v>26</v>
      </c>
      <c r="F4" s="38" t="s">
        <v>26</v>
      </c>
      <c r="G4" s="232" t="s">
        <v>5</v>
      </c>
      <c r="H4" s="195" t="s">
        <v>38</v>
      </c>
      <c r="I4" s="233" t="s">
        <v>38</v>
      </c>
      <c r="J4" s="222" t="s">
        <v>39</v>
      </c>
      <c r="K4" s="285" t="s">
        <v>39</v>
      </c>
      <c r="L4" s="286" t="s">
        <v>39</v>
      </c>
      <c r="M4" s="285" t="s">
        <v>39</v>
      </c>
      <c r="N4" s="286" t="s">
        <v>39</v>
      </c>
      <c r="O4" s="285" t="s">
        <v>39</v>
      </c>
      <c r="P4" s="287" t="s">
        <v>39</v>
      </c>
      <c r="Q4" s="217" t="s">
        <v>36</v>
      </c>
    </row>
    <row r="5" spans="1:19" x14ac:dyDescent="0.2">
      <c r="A5" s="208" t="s">
        <v>10</v>
      </c>
      <c r="B5" s="1" t="s">
        <v>115</v>
      </c>
      <c r="C5" s="2" t="s">
        <v>41</v>
      </c>
      <c r="D5" s="3">
        <v>3</v>
      </c>
      <c r="E5" s="4">
        <v>60</v>
      </c>
      <c r="F5" s="5">
        <f>D5*E5</f>
        <v>180</v>
      </c>
      <c r="G5" s="241">
        <v>0.6</v>
      </c>
      <c r="H5" s="234">
        <v>12</v>
      </c>
      <c r="I5" s="235">
        <v>52</v>
      </c>
      <c r="J5" s="402">
        <v>3.5</v>
      </c>
      <c r="K5" s="403">
        <v>3.5</v>
      </c>
      <c r="L5" s="404">
        <v>3.5</v>
      </c>
      <c r="M5" s="403">
        <v>3.5</v>
      </c>
      <c r="N5" s="404">
        <v>3.5</v>
      </c>
      <c r="O5" s="405">
        <v>3.5</v>
      </c>
      <c r="P5" s="406">
        <v>3.5</v>
      </c>
      <c r="Q5" s="210">
        <f>(F5/1000)*G5*I5*SUM(J5:P5)</f>
        <v>137.59199999999998</v>
      </c>
    </row>
    <row r="6" spans="1:19" x14ac:dyDescent="0.2">
      <c r="A6" s="186"/>
      <c r="B6" s="6" t="s">
        <v>88</v>
      </c>
      <c r="C6" s="7" t="s">
        <v>77</v>
      </c>
      <c r="D6" s="8">
        <v>5</v>
      </c>
      <c r="E6" s="9">
        <v>60</v>
      </c>
      <c r="F6" s="10">
        <f t="shared" ref="F6:F9" si="0">D6*E6</f>
        <v>300</v>
      </c>
      <c r="G6" s="229">
        <v>0.3</v>
      </c>
      <c r="H6" s="197">
        <v>12</v>
      </c>
      <c r="I6" s="10">
        <v>52</v>
      </c>
      <c r="J6" s="373">
        <v>4.5</v>
      </c>
      <c r="K6" s="407">
        <v>4.5</v>
      </c>
      <c r="L6" s="408">
        <v>4.5</v>
      </c>
      <c r="M6" s="407">
        <v>4.5</v>
      </c>
      <c r="N6" s="408">
        <v>4.5</v>
      </c>
      <c r="O6" s="409">
        <v>4.5</v>
      </c>
      <c r="P6" s="410">
        <v>4.5</v>
      </c>
      <c r="Q6" s="214">
        <f>(F6/1000)*G6*I6*SUM(J6:P6)</f>
        <v>147.41999999999999</v>
      </c>
      <c r="S6" s="390"/>
    </row>
    <row r="7" spans="1:19" x14ac:dyDescent="0.2">
      <c r="A7" s="186"/>
      <c r="B7" s="6" t="s">
        <v>117</v>
      </c>
      <c r="C7" s="7" t="s">
        <v>77</v>
      </c>
      <c r="D7" s="8">
        <v>5</v>
      </c>
      <c r="E7" s="365">
        <v>60</v>
      </c>
      <c r="F7" s="10">
        <f t="shared" si="0"/>
        <v>300</v>
      </c>
      <c r="G7" s="229">
        <v>0.1</v>
      </c>
      <c r="H7" s="197">
        <v>12</v>
      </c>
      <c r="I7" s="10">
        <v>52</v>
      </c>
      <c r="J7" s="373">
        <v>4.5</v>
      </c>
      <c r="K7" s="407">
        <v>4.5</v>
      </c>
      <c r="L7" s="408">
        <v>4.5</v>
      </c>
      <c r="M7" s="407">
        <v>4.5</v>
      </c>
      <c r="N7" s="408">
        <v>4.5</v>
      </c>
      <c r="O7" s="409">
        <v>4.5</v>
      </c>
      <c r="P7" s="410">
        <v>4.5</v>
      </c>
      <c r="Q7" s="214">
        <f>(F7/1000)*G7*I7*SUM(J7:P7)</f>
        <v>49.14</v>
      </c>
      <c r="S7" s="390"/>
    </row>
    <row r="8" spans="1:19" x14ac:dyDescent="0.2">
      <c r="A8" s="186"/>
      <c r="B8" s="6" t="s">
        <v>117</v>
      </c>
      <c r="C8" s="7" t="s">
        <v>77</v>
      </c>
      <c r="D8" s="8">
        <v>3</v>
      </c>
      <c r="E8" s="9">
        <v>60</v>
      </c>
      <c r="F8" s="10">
        <f t="shared" si="0"/>
        <v>180</v>
      </c>
      <c r="G8" s="229">
        <v>0.2</v>
      </c>
      <c r="H8" s="197">
        <v>12</v>
      </c>
      <c r="I8" s="10">
        <v>52</v>
      </c>
      <c r="J8" s="373">
        <v>4.5</v>
      </c>
      <c r="K8" s="407">
        <v>4.5</v>
      </c>
      <c r="L8" s="408">
        <v>4.5</v>
      </c>
      <c r="M8" s="407">
        <v>4.5</v>
      </c>
      <c r="N8" s="408">
        <v>4.5</v>
      </c>
      <c r="O8" s="409">
        <v>4.5</v>
      </c>
      <c r="P8" s="410">
        <v>4.5</v>
      </c>
      <c r="Q8" s="214">
        <f>(F8/1000)*G8*I8*SUM(J8:P8)</f>
        <v>58.967999999999996</v>
      </c>
      <c r="S8" s="390"/>
    </row>
    <row r="9" spans="1:19" x14ac:dyDescent="0.2">
      <c r="A9" s="187"/>
      <c r="B9" s="42" t="s">
        <v>87</v>
      </c>
      <c r="C9" s="12" t="s">
        <v>41</v>
      </c>
      <c r="D9" s="466">
        <v>2</v>
      </c>
      <c r="E9" s="467">
        <v>36</v>
      </c>
      <c r="F9" s="468">
        <f t="shared" si="0"/>
        <v>72</v>
      </c>
      <c r="G9" s="230">
        <v>0.3</v>
      </c>
      <c r="H9" s="469">
        <v>12</v>
      </c>
      <c r="I9" s="468">
        <v>52</v>
      </c>
      <c r="J9" s="470">
        <v>1</v>
      </c>
      <c r="K9" s="481">
        <v>1</v>
      </c>
      <c r="L9" s="482">
        <v>1</v>
      </c>
      <c r="M9" s="481">
        <v>1</v>
      </c>
      <c r="N9" s="482">
        <v>1</v>
      </c>
      <c r="O9" s="483">
        <v>2</v>
      </c>
      <c r="P9" s="484">
        <v>2</v>
      </c>
      <c r="Q9" s="215">
        <f>(F9/1000)*G9*I9*SUM(J9:P9)</f>
        <v>10.1088</v>
      </c>
      <c r="S9" s="390"/>
    </row>
    <row r="10" spans="1:19" x14ac:dyDescent="0.2">
      <c r="A10" s="701" t="s">
        <v>8</v>
      </c>
      <c r="B10" s="677"/>
      <c r="C10" s="677"/>
      <c r="D10" s="677"/>
      <c r="E10" s="677"/>
      <c r="F10" s="677"/>
      <c r="G10" s="677"/>
      <c r="H10" s="677"/>
      <c r="I10" s="677"/>
      <c r="J10" s="677"/>
      <c r="K10" s="677"/>
      <c r="L10" s="677"/>
      <c r="M10" s="677"/>
      <c r="N10" s="677"/>
      <c r="O10" s="677"/>
      <c r="P10" s="702"/>
      <c r="Q10" s="393">
        <f>SUM(Q5:Q9)</f>
        <v>403.22879999999992</v>
      </c>
    </row>
    <row r="11" spans="1:19" x14ac:dyDescent="0.2">
      <c r="A11" s="245" t="s">
        <v>11</v>
      </c>
      <c r="B11" s="1" t="s">
        <v>117</v>
      </c>
      <c r="C11" s="2" t="s">
        <v>42</v>
      </c>
      <c r="D11" s="3"/>
      <c r="E11" s="4"/>
      <c r="F11" s="5"/>
      <c r="G11" s="231"/>
      <c r="H11" s="234"/>
      <c r="I11" s="235"/>
      <c r="J11" s="223"/>
      <c r="K11" s="257"/>
      <c r="L11" s="31"/>
      <c r="M11" s="257"/>
      <c r="N11" s="31"/>
      <c r="O11" s="258"/>
      <c r="P11" s="259"/>
      <c r="Q11" s="210"/>
    </row>
    <row r="12" spans="1:19" x14ac:dyDescent="0.2">
      <c r="A12" s="671" t="s">
        <v>8</v>
      </c>
      <c r="B12" s="672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3"/>
      <c r="Q12" s="221">
        <f>SUM(Q11:Q11)</f>
        <v>0</v>
      </c>
    </row>
    <row r="13" spans="1:19" ht="25.5" x14ac:dyDescent="0.2">
      <c r="A13" s="370" t="s">
        <v>9</v>
      </c>
      <c r="B13" s="1" t="s">
        <v>13</v>
      </c>
      <c r="C13" s="380" t="s">
        <v>43</v>
      </c>
      <c r="D13" s="381">
        <v>1</v>
      </c>
      <c r="E13" s="382">
        <v>3000</v>
      </c>
      <c r="F13" s="383">
        <f>D13*E13</f>
        <v>3000</v>
      </c>
      <c r="G13" s="241">
        <v>0.2</v>
      </c>
      <c r="H13" s="384">
        <v>12</v>
      </c>
      <c r="I13" s="383">
        <v>52</v>
      </c>
      <c r="J13" s="471">
        <v>1.5</v>
      </c>
      <c r="K13" s="472">
        <v>0.5</v>
      </c>
      <c r="L13" s="473">
        <v>0.5</v>
      </c>
      <c r="M13" s="472">
        <v>1.5</v>
      </c>
      <c r="N13" s="473">
        <v>1.5</v>
      </c>
      <c r="O13" s="474">
        <v>2</v>
      </c>
      <c r="P13" s="475">
        <v>0</v>
      </c>
      <c r="Q13" s="213">
        <f>(F13/1000)*G13*I13*SUM(J13:P13)</f>
        <v>234.00000000000003</v>
      </c>
      <c r="R13" s="509" t="s">
        <v>62</v>
      </c>
    </row>
    <row r="14" spans="1:19" x14ac:dyDescent="0.2">
      <c r="A14" s="186"/>
      <c r="B14" s="6"/>
      <c r="C14" s="7" t="s">
        <v>44</v>
      </c>
      <c r="D14" s="8"/>
      <c r="E14" s="9"/>
      <c r="F14" s="10"/>
      <c r="G14" s="229"/>
      <c r="H14" s="197"/>
      <c r="I14" s="10"/>
      <c r="J14" s="227"/>
      <c r="K14" s="256"/>
      <c r="L14" s="35"/>
      <c r="M14" s="256"/>
      <c r="N14" s="35"/>
      <c r="O14" s="264"/>
      <c r="P14" s="265"/>
      <c r="Q14" s="214"/>
      <c r="S14" s="390" t="s">
        <v>92</v>
      </c>
    </row>
    <row r="15" spans="1:19" x14ac:dyDescent="0.2">
      <c r="A15" s="186"/>
      <c r="B15" s="6"/>
      <c r="C15" s="7" t="s">
        <v>45</v>
      </c>
      <c r="D15" s="8">
        <v>1</v>
      </c>
      <c r="E15" s="9">
        <v>250</v>
      </c>
      <c r="F15" s="10">
        <f t="shared" ref="F15:F26" si="1">D15*E15</f>
        <v>250</v>
      </c>
      <c r="G15" s="229">
        <v>0.16500000000000001</v>
      </c>
      <c r="H15" s="197">
        <v>12</v>
      </c>
      <c r="I15" s="10">
        <v>52</v>
      </c>
      <c r="J15" s="227">
        <v>24</v>
      </c>
      <c r="K15" s="256">
        <v>24</v>
      </c>
      <c r="L15" s="35">
        <v>24</v>
      </c>
      <c r="M15" s="256">
        <v>24</v>
      </c>
      <c r="N15" s="35">
        <v>24</v>
      </c>
      <c r="O15" s="264">
        <v>24</v>
      </c>
      <c r="P15" s="265">
        <v>24</v>
      </c>
      <c r="Q15" s="214">
        <f>(F15/1000)*G15*I15*SUM(J15:P15)</f>
        <v>360.36</v>
      </c>
      <c r="R15" s="509" t="s">
        <v>63</v>
      </c>
      <c r="S15" s="390" t="s">
        <v>70</v>
      </c>
    </row>
    <row r="16" spans="1:19" x14ac:dyDescent="0.2">
      <c r="A16" s="186"/>
      <c r="B16" s="6"/>
      <c r="C16" s="7" t="s">
        <v>46</v>
      </c>
      <c r="D16" s="8"/>
      <c r="E16" s="9"/>
      <c r="F16" s="10"/>
      <c r="G16" s="229"/>
      <c r="H16" s="197"/>
      <c r="I16" s="10"/>
      <c r="J16" s="227"/>
      <c r="K16" s="256"/>
      <c r="L16" s="35"/>
      <c r="M16" s="256"/>
      <c r="N16" s="35"/>
      <c r="O16" s="264"/>
      <c r="P16" s="265"/>
      <c r="Q16" s="214"/>
      <c r="S16" s="390" t="s">
        <v>71</v>
      </c>
    </row>
    <row r="17" spans="1:19" x14ac:dyDescent="0.2">
      <c r="A17" s="186"/>
      <c r="B17" s="6"/>
      <c r="C17" s="7" t="s">
        <v>47</v>
      </c>
      <c r="D17" s="8"/>
      <c r="E17" s="9"/>
      <c r="F17" s="10"/>
      <c r="G17" s="229"/>
      <c r="H17" s="197"/>
      <c r="I17" s="10"/>
      <c r="J17" s="227"/>
      <c r="K17" s="256"/>
      <c r="L17" s="35"/>
      <c r="M17" s="256"/>
      <c r="N17" s="35"/>
      <c r="O17" s="264"/>
      <c r="P17" s="265"/>
      <c r="Q17" s="214"/>
      <c r="S17" s="401" t="s">
        <v>94</v>
      </c>
    </row>
    <row r="18" spans="1:19" x14ac:dyDescent="0.2">
      <c r="A18" s="186"/>
      <c r="B18" s="6"/>
      <c r="C18" s="7" t="s">
        <v>48</v>
      </c>
      <c r="D18" s="8">
        <v>1</v>
      </c>
      <c r="E18" s="9">
        <v>1100</v>
      </c>
      <c r="F18" s="10">
        <f t="shared" si="1"/>
        <v>1100</v>
      </c>
      <c r="G18" s="229">
        <v>0.64</v>
      </c>
      <c r="H18" s="197">
        <v>12</v>
      </c>
      <c r="I18" s="10">
        <v>52</v>
      </c>
      <c r="J18" s="373">
        <f>2/6</f>
        <v>0.33333333333333331</v>
      </c>
      <c r="K18" s="407">
        <f t="shared" ref="K18:L18" si="2">2/6</f>
        <v>0.33333333333333331</v>
      </c>
      <c r="L18" s="408">
        <f t="shared" si="2"/>
        <v>0.33333333333333331</v>
      </c>
      <c r="M18" s="407">
        <f>1/6</f>
        <v>0.16666666666666666</v>
      </c>
      <c r="N18" s="407">
        <f>1/6</f>
        <v>0.16666666666666666</v>
      </c>
      <c r="O18" s="409">
        <v>0.5</v>
      </c>
      <c r="P18" s="410">
        <v>0.5</v>
      </c>
      <c r="Q18" s="214">
        <f t="shared" ref="Q18" si="3">(F18/1000)*G18*I18*SUM(J18:P18)</f>
        <v>85.418666666666681</v>
      </c>
      <c r="R18" s="509" t="s">
        <v>90</v>
      </c>
      <c r="S18" s="390" t="s">
        <v>95</v>
      </c>
    </row>
    <row r="19" spans="1:19" x14ac:dyDescent="0.2">
      <c r="A19" s="186"/>
      <c r="B19" s="6"/>
      <c r="C19" s="7" t="s">
        <v>59</v>
      </c>
      <c r="D19" s="8">
        <v>1</v>
      </c>
      <c r="E19" s="365">
        <v>2800</v>
      </c>
      <c r="F19" s="10">
        <f t="shared" si="1"/>
        <v>2800</v>
      </c>
      <c r="G19" s="229">
        <v>1</v>
      </c>
      <c r="H19" s="197">
        <v>12</v>
      </c>
      <c r="I19" s="10">
        <v>52</v>
      </c>
      <c r="J19" s="508">
        <f>3/60</f>
        <v>0.05</v>
      </c>
      <c r="K19" s="371">
        <v>0.05</v>
      </c>
      <c r="L19" s="372">
        <v>0.05</v>
      </c>
      <c r="M19" s="371">
        <v>0.05</v>
      </c>
      <c r="N19" s="372">
        <v>0.05</v>
      </c>
      <c r="O19" s="500">
        <v>0.05</v>
      </c>
      <c r="P19" s="501">
        <v>0.05</v>
      </c>
      <c r="Q19" s="496">
        <f>(F19/1000)*G19*I19*SUM(J19:P19)</f>
        <v>50.959999999999994</v>
      </c>
      <c r="R19" s="509" t="s">
        <v>91</v>
      </c>
      <c r="S19" s="390" t="s">
        <v>123</v>
      </c>
    </row>
    <row r="20" spans="1:19" x14ac:dyDescent="0.2">
      <c r="A20" s="186"/>
      <c r="B20" s="6"/>
      <c r="C20" s="7" t="s">
        <v>49</v>
      </c>
      <c r="D20" s="8"/>
      <c r="E20" s="9"/>
      <c r="F20" s="10"/>
      <c r="G20" s="229"/>
      <c r="H20" s="197"/>
      <c r="I20" s="10"/>
      <c r="J20" s="227"/>
      <c r="K20" s="256"/>
      <c r="L20" s="35"/>
      <c r="M20" s="256"/>
      <c r="N20" s="35"/>
      <c r="O20" s="264"/>
      <c r="P20" s="265"/>
      <c r="Q20" s="214"/>
      <c r="S20" s="390" t="s">
        <v>99</v>
      </c>
    </row>
    <row r="21" spans="1:19" x14ac:dyDescent="0.2">
      <c r="A21" s="186"/>
      <c r="B21" s="16"/>
      <c r="C21" s="7" t="s">
        <v>50</v>
      </c>
      <c r="D21" s="364"/>
      <c r="E21" s="365"/>
      <c r="F21" s="366"/>
      <c r="G21" s="229">
        <v>1</v>
      </c>
      <c r="H21" s="374"/>
      <c r="I21" s="366"/>
      <c r="J21" s="400"/>
      <c r="K21" s="376"/>
      <c r="L21" s="377"/>
      <c r="M21" s="376"/>
      <c r="N21" s="377"/>
      <c r="O21" s="378"/>
      <c r="P21" s="379"/>
      <c r="Q21" s="214"/>
      <c r="S21" s="390" t="s">
        <v>98</v>
      </c>
    </row>
    <row r="22" spans="1:19" x14ac:dyDescent="0.2">
      <c r="A22" s="186"/>
      <c r="B22" s="16"/>
      <c r="C22" s="7" t="s">
        <v>51</v>
      </c>
      <c r="D22" s="8">
        <v>1</v>
      </c>
      <c r="E22" s="9">
        <v>1000</v>
      </c>
      <c r="F22" s="10">
        <f t="shared" si="1"/>
        <v>1000</v>
      </c>
      <c r="G22" s="229">
        <v>0.5</v>
      </c>
      <c r="H22" s="197">
        <v>12</v>
      </c>
      <c r="I22" s="10">
        <v>52</v>
      </c>
      <c r="J22" s="227">
        <v>0</v>
      </c>
      <c r="K22" s="256">
        <v>0</v>
      </c>
      <c r="L22" s="35">
        <v>0</v>
      </c>
      <c r="M22" s="256">
        <v>0</v>
      </c>
      <c r="N22" s="35">
        <v>0</v>
      </c>
      <c r="O22" s="264">
        <v>1</v>
      </c>
      <c r="P22" s="265">
        <v>0</v>
      </c>
      <c r="Q22" s="214">
        <f t="shared" ref="Q22:Q26" si="4">(F22/1000)*G22*I22*SUM(J22:P22)</f>
        <v>26</v>
      </c>
      <c r="R22" s="509" t="s">
        <v>68</v>
      </c>
      <c r="S22" s="391" t="s">
        <v>100</v>
      </c>
    </row>
    <row r="23" spans="1:19" x14ac:dyDescent="0.2">
      <c r="A23" s="186"/>
      <c r="B23" s="6"/>
      <c r="C23" s="7" t="s">
        <v>52</v>
      </c>
      <c r="D23" s="8">
        <v>1</v>
      </c>
      <c r="E23" s="9">
        <v>500</v>
      </c>
      <c r="F23" s="10">
        <f t="shared" si="1"/>
        <v>500</v>
      </c>
      <c r="G23" s="229">
        <v>1</v>
      </c>
      <c r="H23" s="197">
        <v>12</v>
      </c>
      <c r="I23" s="10">
        <v>52</v>
      </c>
      <c r="J23" s="227">
        <v>0</v>
      </c>
      <c r="K23" s="256">
        <v>0</v>
      </c>
      <c r="L23" s="35">
        <v>0.5</v>
      </c>
      <c r="M23" s="256">
        <v>0</v>
      </c>
      <c r="N23" s="35">
        <v>0</v>
      </c>
      <c r="O23" s="264">
        <v>0.5</v>
      </c>
      <c r="P23" s="265">
        <v>0</v>
      </c>
      <c r="Q23" s="214">
        <f t="shared" si="4"/>
        <v>26</v>
      </c>
      <c r="R23" s="509" t="s">
        <v>67</v>
      </c>
      <c r="S23" s="391" t="s">
        <v>101</v>
      </c>
    </row>
    <row r="24" spans="1:19" x14ac:dyDescent="0.2">
      <c r="A24" s="186"/>
      <c r="B24" s="6"/>
      <c r="C24" s="7" t="s">
        <v>53</v>
      </c>
      <c r="D24" s="8">
        <v>3</v>
      </c>
      <c r="E24" s="9">
        <v>100</v>
      </c>
      <c r="F24" s="10">
        <f t="shared" si="1"/>
        <v>300</v>
      </c>
      <c r="G24" s="229">
        <v>0.2</v>
      </c>
      <c r="H24" s="197">
        <v>12</v>
      </c>
      <c r="I24" s="10">
        <v>52</v>
      </c>
      <c r="J24" s="373">
        <v>4.5</v>
      </c>
      <c r="K24" s="407">
        <v>4.5</v>
      </c>
      <c r="L24" s="408">
        <v>4.5</v>
      </c>
      <c r="M24" s="407">
        <v>4.5</v>
      </c>
      <c r="N24" s="408">
        <v>4.5</v>
      </c>
      <c r="O24" s="409">
        <v>4.5</v>
      </c>
      <c r="P24" s="410">
        <v>4.5</v>
      </c>
      <c r="Q24" s="214">
        <f t="shared" si="4"/>
        <v>98.28</v>
      </c>
      <c r="S24" s="390" t="s">
        <v>102</v>
      </c>
    </row>
    <row r="25" spans="1:19" x14ac:dyDescent="0.2">
      <c r="A25" s="186"/>
      <c r="B25" s="6"/>
      <c r="C25" s="7" t="s">
        <v>54</v>
      </c>
      <c r="D25" s="8">
        <v>2</v>
      </c>
      <c r="E25" s="9">
        <v>200</v>
      </c>
      <c r="F25" s="10">
        <f t="shared" si="1"/>
        <v>400</v>
      </c>
      <c r="G25" s="229">
        <v>0.1</v>
      </c>
      <c r="H25" s="197">
        <v>12</v>
      </c>
      <c r="I25" s="10">
        <v>52</v>
      </c>
      <c r="J25" s="227">
        <v>3</v>
      </c>
      <c r="K25" s="256">
        <v>2</v>
      </c>
      <c r="L25" s="35">
        <v>3</v>
      </c>
      <c r="M25" s="256">
        <v>2.5</v>
      </c>
      <c r="N25" s="35">
        <v>1</v>
      </c>
      <c r="O25" s="264">
        <v>4</v>
      </c>
      <c r="P25" s="265">
        <v>5</v>
      </c>
      <c r="Q25" s="214">
        <f t="shared" si="4"/>
        <v>42.640000000000008</v>
      </c>
      <c r="S25" s="391" t="s">
        <v>103</v>
      </c>
    </row>
    <row r="26" spans="1:19" x14ac:dyDescent="0.2">
      <c r="A26" s="186"/>
      <c r="B26" s="6"/>
      <c r="C26" s="7" t="s">
        <v>55</v>
      </c>
      <c r="D26" s="8">
        <v>1</v>
      </c>
      <c r="E26" s="9">
        <v>150</v>
      </c>
      <c r="F26" s="10">
        <f t="shared" si="1"/>
        <v>150</v>
      </c>
      <c r="G26" s="229">
        <v>0.3</v>
      </c>
      <c r="H26" s="197">
        <v>12</v>
      </c>
      <c r="I26" s="10">
        <v>52</v>
      </c>
      <c r="J26" s="227">
        <v>0</v>
      </c>
      <c r="K26" s="256">
        <v>0</v>
      </c>
      <c r="L26" s="35">
        <v>0</v>
      </c>
      <c r="M26" s="256">
        <v>0</v>
      </c>
      <c r="N26" s="35">
        <v>0</v>
      </c>
      <c r="O26" s="264">
        <v>3</v>
      </c>
      <c r="P26" s="265">
        <v>3</v>
      </c>
      <c r="Q26" s="214">
        <f t="shared" si="4"/>
        <v>14.04</v>
      </c>
      <c r="S26" s="391" t="s">
        <v>104</v>
      </c>
    </row>
    <row r="27" spans="1:19" x14ac:dyDescent="0.2">
      <c r="A27" s="186"/>
      <c r="B27" s="6"/>
      <c r="C27" s="7" t="s">
        <v>56</v>
      </c>
      <c r="D27" s="8"/>
      <c r="E27" s="9"/>
      <c r="F27" s="10"/>
      <c r="G27" s="229"/>
      <c r="H27" s="197"/>
      <c r="I27" s="10"/>
      <c r="J27" s="227"/>
      <c r="K27" s="256"/>
      <c r="L27" s="35"/>
      <c r="M27" s="256"/>
      <c r="N27" s="35"/>
      <c r="O27" s="264"/>
      <c r="P27" s="265"/>
      <c r="Q27" s="214"/>
      <c r="S27" s="391" t="s">
        <v>105</v>
      </c>
    </row>
    <row r="28" spans="1:19" x14ac:dyDescent="0.2">
      <c r="A28" s="186"/>
      <c r="B28" s="6"/>
      <c r="C28" s="7" t="s">
        <v>57</v>
      </c>
      <c r="D28" s="20"/>
      <c r="E28" s="21"/>
      <c r="F28" s="22"/>
      <c r="G28" s="229"/>
      <c r="H28" s="197"/>
      <c r="I28" s="10"/>
      <c r="J28" s="227"/>
      <c r="K28" s="256"/>
      <c r="L28" s="35"/>
      <c r="M28" s="256"/>
      <c r="N28" s="35"/>
      <c r="O28" s="264"/>
      <c r="P28" s="265"/>
      <c r="Q28" s="214"/>
      <c r="S28" s="29"/>
    </row>
    <row r="29" spans="1:19" x14ac:dyDescent="0.2">
      <c r="A29" s="187"/>
      <c r="B29" s="11"/>
      <c r="C29" s="12" t="s">
        <v>58</v>
      </c>
      <c r="D29" s="13"/>
      <c r="E29" s="14"/>
      <c r="F29" s="15"/>
      <c r="G29" s="230"/>
      <c r="H29" s="198"/>
      <c r="I29" s="15"/>
      <c r="J29" s="228"/>
      <c r="K29" s="266"/>
      <c r="L29" s="36"/>
      <c r="M29" s="266"/>
      <c r="N29" s="36"/>
      <c r="O29" s="267"/>
      <c r="P29" s="268"/>
      <c r="Q29" s="215"/>
      <c r="S29" s="29"/>
    </row>
    <row r="30" spans="1:19" x14ac:dyDescent="0.2">
      <c r="A30" s="671" t="s">
        <v>8</v>
      </c>
      <c r="B30" s="672"/>
      <c r="C30" s="672"/>
      <c r="D30" s="672"/>
      <c r="E30" s="672"/>
      <c r="F30" s="672"/>
      <c r="G30" s="672"/>
      <c r="H30" s="672"/>
      <c r="I30" s="672"/>
      <c r="J30" s="672"/>
      <c r="K30" s="672"/>
      <c r="L30" s="672"/>
      <c r="M30" s="672"/>
      <c r="N30" s="672"/>
      <c r="O30" s="672"/>
      <c r="P30" s="673"/>
      <c r="Q30" s="221">
        <f>SUM(Q13:Q29)</f>
        <v>937.69866666666667</v>
      </c>
    </row>
    <row r="31" spans="1:19" x14ac:dyDescent="0.2">
      <c r="A31" s="396" t="s">
        <v>14</v>
      </c>
      <c r="B31" s="394" t="s">
        <v>85</v>
      </c>
      <c r="C31" s="476">
        <v>79.11</v>
      </c>
      <c r="D31" s="703" t="s">
        <v>22</v>
      </c>
      <c r="E31" s="704"/>
      <c r="F31" s="704"/>
      <c r="G31" s="397">
        <v>3</v>
      </c>
      <c r="H31" s="705" t="s">
        <v>23</v>
      </c>
      <c r="I31" s="706"/>
      <c r="J31" s="398" t="s">
        <v>24</v>
      </c>
      <c r="K31" s="367"/>
      <c r="L31" s="368"/>
      <c r="M31" s="368"/>
      <c r="N31" s="368"/>
      <c r="O31" s="368"/>
      <c r="P31" s="368"/>
      <c r="Q31" s="369"/>
    </row>
    <row r="32" spans="1:19" ht="12.75" customHeight="1" x14ac:dyDescent="0.2">
      <c r="A32" s="665" t="s">
        <v>37</v>
      </c>
      <c r="B32" s="667" t="s">
        <v>17</v>
      </c>
      <c r="C32" s="669" t="s">
        <v>18</v>
      </c>
      <c r="D32" s="39" t="s">
        <v>20</v>
      </c>
      <c r="E32" s="40" t="s">
        <v>25</v>
      </c>
      <c r="F32" s="41" t="s">
        <v>29</v>
      </c>
      <c r="G32" s="356" t="s">
        <v>1</v>
      </c>
      <c r="H32" s="357" t="s">
        <v>27</v>
      </c>
      <c r="I32" s="358" t="s">
        <v>28</v>
      </c>
      <c r="J32" s="359" t="s">
        <v>30</v>
      </c>
      <c r="K32" s="360" t="s">
        <v>31</v>
      </c>
      <c r="L32" s="361" t="s">
        <v>32</v>
      </c>
      <c r="M32" s="362" t="s">
        <v>78</v>
      </c>
      <c r="N32" s="361" t="s">
        <v>33</v>
      </c>
      <c r="O32" s="362" t="s">
        <v>34</v>
      </c>
      <c r="P32" s="363" t="s">
        <v>35</v>
      </c>
      <c r="Q32" s="216" t="s">
        <v>29</v>
      </c>
    </row>
    <row r="33" spans="1:19" ht="22.5" x14ac:dyDescent="0.2">
      <c r="A33" s="666"/>
      <c r="B33" s="668"/>
      <c r="C33" s="670"/>
      <c r="D33" s="37" t="s">
        <v>21</v>
      </c>
      <c r="E33" s="23" t="s">
        <v>26</v>
      </c>
      <c r="F33" s="38" t="s">
        <v>26</v>
      </c>
      <c r="G33" s="232" t="s">
        <v>5</v>
      </c>
      <c r="H33" s="195" t="s">
        <v>38</v>
      </c>
      <c r="I33" s="233" t="s">
        <v>38</v>
      </c>
      <c r="J33" s="222" t="s">
        <v>39</v>
      </c>
      <c r="K33" s="285" t="s">
        <v>39</v>
      </c>
      <c r="L33" s="286" t="s">
        <v>39</v>
      </c>
      <c r="M33" s="285" t="s">
        <v>39</v>
      </c>
      <c r="N33" s="286" t="s">
        <v>39</v>
      </c>
      <c r="O33" s="285" t="s">
        <v>39</v>
      </c>
      <c r="P33" s="287" t="s">
        <v>39</v>
      </c>
      <c r="Q33" s="217" t="s">
        <v>36</v>
      </c>
    </row>
    <row r="34" spans="1:19" x14ac:dyDescent="0.2">
      <c r="A34" s="208" t="s">
        <v>10</v>
      </c>
      <c r="B34" s="1" t="s">
        <v>116</v>
      </c>
      <c r="C34" s="2" t="s">
        <v>77</v>
      </c>
      <c r="D34" s="3">
        <v>2</v>
      </c>
      <c r="E34" s="4">
        <v>40</v>
      </c>
      <c r="F34" s="5">
        <f>D34*E34</f>
        <v>80</v>
      </c>
      <c r="G34" s="241">
        <v>0.3</v>
      </c>
      <c r="H34" s="234">
        <v>12</v>
      </c>
      <c r="I34" s="235">
        <v>52</v>
      </c>
      <c r="J34" s="223">
        <v>6</v>
      </c>
      <c r="K34" s="257">
        <v>6</v>
      </c>
      <c r="L34" s="31">
        <v>7</v>
      </c>
      <c r="M34" s="257">
        <v>6</v>
      </c>
      <c r="N34" s="31">
        <v>8</v>
      </c>
      <c r="O34" s="258">
        <v>8</v>
      </c>
      <c r="P34" s="259">
        <v>4</v>
      </c>
      <c r="Q34" s="210">
        <f t="shared" ref="Q34:Q39" si="5">(F34/1000)*G34*I34*SUM(J34:P34)</f>
        <v>56.16</v>
      </c>
    </row>
    <row r="35" spans="1:19" x14ac:dyDescent="0.2">
      <c r="A35" s="186"/>
      <c r="B35" s="6" t="s">
        <v>88</v>
      </c>
      <c r="C35" s="7" t="s">
        <v>77</v>
      </c>
      <c r="D35" s="8">
        <v>3</v>
      </c>
      <c r="E35" s="9">
        <v>60</v>
      </c>
      <c r="F35" s="10">
        <f t="shared" ref="F35:F39" si="6">D35*E35</f>
        <v>180</v>
      </c>
      <c r="G35" s="229">
        <v>0.5</v>
      </c>
      <c r="H35" s="374">
        <v>12</v>
      </c>
      <c r="I35" s="366">
        <v>52</v>
      </c>
      <c r="J35" s="227">
        <v>1</v>
      </c>
      <c r="K35" s="256">
        <v>1</v>
      </c>
      <c r="L35" s="35">
        <v>1</v>
      </c>
      <c r="M35" s="256">
        <v>1</v>
      </c>
      <c r="N35" s="35">
        <v>1</v>
      </c>
      <c r="O35" s="264">
        <v>2</v>
      </c>
      <c r="P35" s="265">
        <v>3</v>
      </c>
      <c r="Q35" s="214">
        <f t="shared" si="5"/>
        <v>46.8</v>
      </c>
      <c r="S35" s="390"/>
    </row>
    <row r="36" spans="1:19" x14ac:dyDescent="0.2">
      <c r="A36" s="186"/>
      <c r="B36" s="6" t="s">
        <v>88</v>
      </c>
      <c r="C36" s="7" t="s">
        <v>77</v>
      </c>
      <c r="D36" s="8">
        <v>3</v>
      </c>
      <c r="E36" s="9">
        <v>40</v>
      </c>
      <c r="F36" s="10">
        <f t="shared" ref="F36" si="7">D36*E36</f>
        <v>120</v>
      </c>
      <c r="G36" s="229">
        <v>0.7</v>
      </c>
      <c r="H36" s="374">
        <v>12</v>
      </c>
      <c r="I36" s="366">
        <v>52</v>
      </c>
      <c r="J36" s="227">
        <v>1</v>
      </c>
      <c r="K36" s="256">
        <v>1</v>
      </c>
      <c r="L36" s="35">
        <v>1</v>
      </c>
      <c r="M36" s="256">
        <v>1</v>
      </c>
      <c r="N36" s="35">
        <v>1</v>
      </c>
      <c r="O36" s="264">
        <v>2</v>
      </c>
      <c r="P36" s="265">
        <v>3</v>
      </c>
      <c r="Q36" s="214">
        <f t="shared" si="5"/>
        <v>43.679999999999993</v>
      </c>
      <c r="S36" s="390"/>
    </row>
    <row r="37" spans="1:19" x14ac:dyDescent="0.2">
      <c r="A37" s="186"/>
      <c r="B37" s="16" t="s">
        <v>118</v>
      </c>
      <c r="C37" s="7" t="s">
        <v>77</v>
      </c>
      <c r="D37" s="364">
        <v>3</v>
      </c>
      <c r="E37" s="365">
        <v>40</v>
      </c>
      <c r="F37" s="366">
        <f t="shared" si="6"/>
        <v>120</v>
      </c>
      <c r="G37" s="229">
        <v>0.5</v>
      </c>
      <c r="H37" s="374">
        <v>12</v>
      </c>
      <c r="I37" s="366">
        <v>52</v>
      </c>
      <c r="J37" s="227">
        <v>1</v>
      </c>
      <c r="K37" s="477">
        <v>0.5</v>
      </c>
      <c r="L37" s="377">
        <v>1</v>
      </c>
      <c r="M37" s="256">
        <v>1</v>
      </c>
      <c r="N37" s="377">
        <v>0.5</v>
      </c>
      <c r="O37" s="378">
        <v>0.5</v>
      </c>
      <c r="P37" s="379">
        <v>0.5</v>
      </c>
      <c r="Q37" s="214">
        <f t="shared" si="5"/>
        <v>15.600000000000001</v>
      </c>
      <c r="S37" s="390"/>
    </row>
    <row r="38" spans="1:19" x14ac:dyDescent="0.2">
      <c r="A38" s="186"/>
      <c r="B38" s="16" t="s">
        <v>117</v>
      </c>
      <c r="C38" s="7" t="s">
        <v>77</v>
      </c>
      <c r="D38" s="8">
        <v>4</v>
      </c>
      <c r="E38" s="9">
        <v>40</v>
      </c>
      <c r="F38" s="10">
        <f t="shared" si="6"/>
        <v>160</v>
      </c>
      <c r="G38" s="229">
        <v>0.2</v>
      </c>
      <c r="H38" s="197">
        <v>12</v>
      </c>
      <c r="I38" s="10">
        <v>52</v>
      </c>
      <c r="J38" s="227">
        <v>4</v>
      </c>
      <c r="K38" s="256">
        <v>5</v>
      </c>
      <c r="L38" s="35">
        <v>5</v>
      </c>
      <c r="M38" s="256">
        <v>4</v>
      </c>
      <c r="N38" s="35">
        <v>6</v>
      </c>
      <c r="O38" s="264">
        <v>7</v>
      </c>
      <c r="P38" s="265">
        <v>8</v>
      </c>
      <c r="Q38" s="214">
        <f t="shared" si="5"/>
        <v>64.896000000000001</v>
      </c>
      <c r="S38" s="391"/>
    </row>
    <row r="39" spans="1:19" x14ac:dyDescent="0.2">
      <c r="A39" s="187"/>
      <c r="B39" s="11" t="s">
        <v>7</v>
      </c>
      <c r="C39" s="12" t="s">
        <v>77</v>
      </c>
      <c r="D39" s="13">
        <v>1</v>
      </c>
      <c r="E39" s="14">
        <v>40</v>
      </c>
      <c r="F39" s="15">
        <f t="shared" si="6"/>
        <v>40</v>
      </c>
      <c r="G39" s="230">
        <v>0.5</v>
      </c>
      <c r="H39" s="198">
        <v>12</v>
      </c>
      <c r="I39" s="15">
        <v>52</v>
      </c>
      <c r="J39" s="228">
        <v>3</v>
      </c>
      <c r="K39" s="498">
        <v>3</v>
      </c>
      <c r="L39" s="36">
        <v>3</v>
      </c>
      <c r="M39" s="266">
        <v>3</v>
      </c>
      <c r="N39" s="36">
        <v>3</v>
      </c>
      <c r="O39" s="267">
        <v>3</v>
      </c>
      <c r="P39" s="268">
        <v>3</v>
      </c>
      <c r="Q39" s="215">
        <f t="shared" si="5"/>
        <v>21.84</v>
      </c>
      <c r="S39" s="391"/>
    </row>
    <row r="40" spans="1:19" x14ac:dyDescent="0.2">
      <c r="A40" s="701" t="s">
        <v>8</v>
      </c>
      <c r="B40" s="677"/>
      <c r="C40" s="677"/>
      <c r="D40" s="677"/>
      <c r="E40" s="677"/>
      <c r="F40" s="677"/>
      <c r="G40" s="677"/>
      <c r="H40" s="677"/>
      <c r="I40" s="677"/>
      <c r="J40" s="677"/>
      <c r="K40" s="677"/>
      <c r="L40" s="677"/>
      <c r="M40" s="677"/>
      <c r="N40" s="677"/>
      <c r="O40" s="677"/>
      <c r="P40" s="702"/>
      <c r="Q40" s="393">
        <f>SUM(Q34:Q39)</f>
        <v>248.97599999999997</v>
      </c>
    </row>
    <row r="41" spans="1:19" x14ac:dyDescent="0.2">
      <c r="A41" s="245" t="s">
        <v>11</v>
      </c>
      <c r="B41" s="1" t="s">
        <v>117</v>
      </c>
      <c r="C41" s="2" t="s">
        <v>42</v>
      </c>
      <c r="D41" s="3"/>
      <c r="E41" s="4"/>
      <c r="F41" s="5"/>
      <c r="G41" s="231"/>
      <c r="H41" s="234"/>
      <c r="I41" s="235"/>
      <c r="J41" s="223"/>
      <c r="K41" s="257"/>
      <c r="L41" s="31"/>
      <c r="M41" s="257"/>
      <c r="N41" s="31"/>
      <c r="O41" s="258"/>
      <c r="P41" s="259"/>
      <c r="Q41" s="210"/>
      <c r="S41" s="392" t="s">
        <v>114</v>
      </c>
    </row>
    <row r="42" spans="1:19" x14ac:dyDescent="0.2">
      <c r="A42" s="671" t="s">
        <v>8</v>
      </c>
      <c r="B42" s="672"/>
      <c r="C42" s="672"/>
      <c r="D42" s="672"/>
      <c r="E42" s="672"/>
      <c r="F42" s="672"/>
      <c r="G42" s="672"/>
      <c r="H42" s="672"/>
      <c r="I42" s="672"/>
      <c r="J42" s="672"/>
      <c r="K42" s="672"/>
      <c r="L42" s="672"/>
      <c r="M42" s="672"/>
      <c r="N42" s="672"/>
      <c r="O42" s="672"/>
      <c r="P42" s="673"/>
      <c r="Q42" s="221">
        <f>SUM(Q41:Q41)</f>
        <v>0</v>
      </c>
    </row>
    <row r="43" spans="1:19" ht="25.5" x14ac:dyDescent="0.2">
      <c r="A43" s="370" t="s">
        <v>9</v>
      </c>
      <c r="B43" s="1" t="s">
        <v>13</v>
      </c>
      <c r="C43" s="380" t="s">
        <v>43</v>
      </c>
      <c r="D43" s="381">
        <v>1</v>
      </c>
      <c r="E43" s="382">
        <v>3000</v>
      </c>
      <c r="F43" s="383">
        <f>D43*E43</f>
        <v>3000</v>
      </c>
      <c r="G43" s="241">
        <v>0.1</v>
      </c>
      <c r="H43" s="384">
        <v>12</v>
      </c>
      <c r="I43" s="383">
        <v>52</v>
      </c>
      <c r="J43" s="516">
        <v>2</v>
      </c>
      <c r="K43" s="517">
        <v>2</v>
      </c>
      <c r="L43" s="518">
        <v>2</v>
      </c>
      <c r="M43" s="517">
        <v>2</v>
      </c>
      <c r="N43" s="518">
        <v>2</v>
      </c>
      <c r="O43" s="519">
        <v>2</v>
      </c>
      <c r="P43" s="520">
        <v>2</v>
      </c>
      <c r="Q43" s="521">
        <f t="shared" ref="Q43" si="8">(F43/1000)*G43*I43*SUM(J43:P43)</f>
        <v>218.40000000000003</v>
      </c>
      <c r="R43" s="390" t="s">
        <v>121</v>
      </c>
    </row>
    <row r="44" spans="1:19" x14ac:dyDescent="0.2">
      <c r="A44" s="186"/>
      <c r="B44" s="6"/>
      <c r="C44" s="7" t="s">
        <v>44</v>
      </c>
      <c r="D44" s="8"/>
      <c r="E44" s="9"/>
      <c r="F44" s="10"/>
      <c r="G44" s="229"/>
      <c r="H44" s="197"/>
      <c r="I44" s="10"/>
      <c r="J44" s="227"/>
      <c r="K44" s="256"/>
      <c r="L44" s="35"/>
      <c r="M44" s="256"/>
      <c r="N44" s="35"/>
      <c r="O44" s="264"/>
      <c r="P44" s="265"/>
      <c r="Q44" s="214"/>
      <c r="S44" s="390" t="s">
        <v>92</v>
      </c>
    </row>
    <row r="45" spans="1:19" x14ac:dyDescent="0.2">
      <c r="A45" s="186"/>
      <c r="B45" s="6"/>
      <c r="C45" s="7" t="s">
        <v>45</v>
      </c>
      <c r="D45" s="8">
        <v>1</v>
      </c>
      <c r="E45" s="9">
        <v>250</v>
      </c>
      <c r="F45" s="10">
        <f t="shared" ref="F45:F55" si="9">D45*E45</f>
        <v>250</v>
      </c>
      <c r="G45" s="229">
        <v>0.16500000000000001</v>
      </c>
      <c r="H45" s="197">
        <v>12</v>
      </c>
      <c r="I45" s="10">
        <v>52</v>
      </c>
      <c r="J45" s="227">
        <v>24</v>
      </c>
      <c r="K45" s="256">
        <v>24</v>
      </c>
      <c r="L45" s="35">
        <v>24</v>
      </c>
      <c r="M45" s="256">
        <v>24</v>
      </c>
      <c r="N45" s="35">
        <v>24</v>
      </c>
      <c r="O45" s="264">
        <v>24</v>
      </c>
      <c r="P45" s="265">
        <v>24</v>
      </c>
      <c r="Q45" s="214">
        <f t="shared" ref="Q45:Q48" si="10">(F45/1000)*G45*I45*SUM(J45:P45)</f>
        <v>360.36</v>
      </c>
      <c r="S45" s="390" t="s">
        <v>119</v>
      </c>
    </row>
    <row r="46" spans="1:19" x14ac:dyDescent="0.2">
      <c r="A46" s="186"/>
      <c r="B46" s="6"/>
      <c r="C46" s="7" t="s">
        <v>46</v>
      </c>
      <c r="D46" s="8">
        <v>1</v>
      </c>
      <c r="E46" s="9">
        <v>1500</v>
      </c>
      <c r="F46" s="10">
        <f t="shared" si="9"/>
        <v>1500</v>
      </c>
      <c r="G46" s="528">
        <v>0.1</v>
      </c>
      <c r="H46" s="197">
        <v>12</v>
      </c>
      <c r="I46" s="10">
        <v>52</v>
      </c>
      <c r="J46" s="522">
        <v>5</v>
      </c>
      <c r="K46" s="523">
        <v>5</v>
      </c>
      <c r="L46" s="524">
        <v>2</v>
      </c>
      <c r="M46" s="523">
        <v>5</v>
      </c>
      <c r="N46" s="524">
        <v>3</v>
      </c>
      <c r="O46" s="525">
        <v>5</v>
      </c>
      <c r="P46" s="526">
        <v>5</v>
      </c>
      <c r="Q46" s="527">
        <f t="shared" si="10"/>
        <v>234.00000000000003</v>
      </c>
      <c r="R46" s="509" t="s">
        <v>89</v>
      </c>
      <c r="S46" s="390" t="s">
        <v>71</v>
      </c>
    </row>
    <row r="47" spans="1:19" x14ac:dyDescent="0.2">
      <c r="A47" s="186"/>
      <c r="B47" s="6"/>
      <c r="C47" s="7" t="s">
        <v>47</v>
      </c>
      <c r="D47" s="8"/>
      <c r="E47" s="9"/>
      <c r="F47" s="10"/>
      <c r="G47" s="229"/>
      <c r="H47" s="197"/>
      <c r="I47" s="10"/>
      <c r="J47" s="227"/>
      <c r="K47" s="256"/>
      <c r="L47" s="35"/>
      <c r="M47" s="256"/>
      <c r="N47" s="35"/>
      <c r="O47" s="264"/>
      <c r="P47" s="265"/>
      <c r="Q47" s="214"/>
      <c r="S47" s="401" t="s">
        <v>94</v>
      </c>
    </row>
    <row r="48" spans="1:19" x14ac:dyDescent="0.2">
      <c r="A48" s="186"/>
      <c r="B48" s="6"/>
      <c r="C48" s="7" t="s">
        <v>48</v>
      </c>
      <c r="D48" s="8">
        <v>1</v>
      </c>
      <c r="E48" s="9">
        <v>1100</v>
      </c>
      <c r="F48" s="10">
        <f t="shared" ref="F48:F49" si="11">D48*E48</f>
        <v>1100</v>
      </c>
      <c r="G48" s="229">
        <v>0.64</v>
      </c>
      <c r="H48" s="197">
        <v>12</v>
      </c>
      <c r="I48" s="10">
        <v>52</v>
      </c>
      <c r="J48" s="510">
        <f>2/6</f>
        <v>0.33333333333333331</v>
      </c>
      <c r="K48" s="530">
        <f t="shared" ref="K48:L48" si="12">2/6</f>
        <v>0.33333333333333331</v>
      </c>
      <c r="L48" s="531">
        <f t="shared" si="12"/>
        <v>0.33333333333333331</v>
      </c>
      <c r="M48" s="530">
        <f>2/6</f>
        <v>0.33333333333333331</v>
      </c>
      <c r="N48" s="531">
        <f>2/6</f>
        <v>0.33333333333333331</v>
      </c>
      <c r="O48" s="532">
        <v>0.5</v>
      </c>
      <c r="P48" s="533">
        <f>4/6</f>
        <v>0.66666666666666663</v>
      </c>
      <c r="Q48" s="496">
        <f t="shared" si="10"/>
        <v>103.72266666666667</v>
      </c>
      <c r="R48" s="509" t="s">
        <v>90</v>
      </c>
      <c r="S48" s="390" t="s">
        <v>95</v>
      </c>
    </row>
    <row r="49" spans="1:19" x14ac:dyDescent="0.2">
      <c r="A49" s="186"/>
      <c r="B49" s="6"/>
      <c r="C49" s="7" t="s">
        <v>59</v>
      </c>
      <c r="D49" s="8">
        <v>1</v>
      </c>
      <c r="E49" s="365">
        <v>2800</v>
      </c>
      <c r="F49" s="10">
        <f t="shared" si="11"/>
        <v>2800</v>
      </c>
      <c r="G49" s="229">
        <v>1</v>
      </c>
      <c r="H49" s="197">
        <v>12</v>
      </c>
      <c r="I49" s="10">
        <v>52</v>
      </c>
      <c r="J49" s="508">
        <f>3/60</f>
        <v>0.05</v>
      </c>
      <c r="K49" s="371">
        <f t="shared" ref="K49:N49" si="13">3/60</f>
        <v>0.05</v>
      </c>
      <c r="L49" s="372">
        <f t="shared" si="13"/>
        <v>0.05</v>
      </c>
      <c r="M49" s="371">
        <f t="shared" si="13"/>
        <v>0.05</v>
      </c>
      <c r="N49" s="372">
        <f t="shared" si="13"/>
        <v>0.05</v>
      </c>
      <c r="O49" s="500">
        <f>6/60</f>
        <v>0.1</v>
      </c>
      <c r="P49" s="501">
        <f>6/60</f>
        <v>0.1</v>
      </c>
      <c r="Q49" s="496">
        <f>(F49/1000)*G49*I49*SUM(J49:P49)</f>
        <v>65.52</v>
      </c>
      <c r="R49" s="509" t="s">
        <v>91</v>
      </c>
      <c r="S49" s="390" t="s">
        <v>124</v>
      </c>
    </row>
    <row r="50" spans="1:19" x14ac:dyDescent="0.2">
      <c r="A50" s="186"/>
      <c r="B50" s="6"/>
      <c r="C50" s="7" t="s">
        <v>49</v>
      </c>
      <c r="D50" s="8"/>
      <c r="E50" s="9"/>
      <c r="F50" s="10"/>
      <c r="G50" s="229"/>
      <c r="H50" s="197"/>
      <c r="I50" s="10"/>
      <c r="J50" s="227"/>
      <c r="K50" s="256"/>
      <c r="L50" s="35"/>
      <c r="M50" s="256"/>
      <c r="N50" s="35"/>
      <c r="O50" s="264"/>
      <c r="P50" s="265"/>
      <c r="Q50" s="214"/>
      <c r="S50" s="390" t="s">
        <v>97</v>
      </c>
    </row>
    <row r="51" spans="1:19" x14ac:dyDescent="0.2">
      <c r="A51" s="186"/>
      <c r="B51" s="16"/>
      <c r="C51" s="7" t="s">
        <v>50</v>
      </c>
      <c r="D51" s="364"/>
      <c r="E51" s="365"/>
      <c r="F51" s="366"/>
      <c r="G51" s="229"/>
      <c r="H51" s="374"/>
      <c r="I51" s="366"/>
      <c r="J51" s="227"/>
      <c r="K51" s="256"/>
      <c r="L51" s="35"/>
      <c r="M51" s="256"/>
      <c r="N51" s="35"/>
      <c r="O51" s="264"/>
      <c r="P51" s="265"/>
      <c r="Q51" s="214"/>
      <c r="S51" s="390" t="s">
        <v>98</v>
      </c>
    </row>
    <row r="52" spans="1:19" x14ac:dyDescent="0.2">
      <c r="A52" s="186"/>
      <c r="B52" s="16"/>
      <c r="C52" s="7" t="s">
        <v>51</v>
      </c>
      <c r="D52" s="8">
        <v>1</v>
      </c>
      <c r="E52" s="9">
        <v>1000</v>
      </c>
      <c r="F52" s="10">
        <f t="shared" si="9"/>
        <v>1000</v>
      </c>
      <c r="G52" s="229">
        <v>0.5</v>
      </c>
      <c r="H52" s="197">
        <v>12</v>
      </c>
      <c r="I52" s="10">
        <v>52</v>
      </c>
      <c r="J52" s="373">
        <f>15/60</f>
        <v>0.25</v>
      </c>
      <c r="K52" s="407">
        <f>10/60</f>
        <v>0.16666666666666666</v>
      </c>
      <c r="L52" s="408">
        <f t="shared" ref="L52:N52" si="14">15/60</f>
        <v>0.25</v>
      </c>
      <c r="M52" s="407">
        <f>10/60</f>
        <v>0.16666666666666666</v>
      </c>
      <c r="N52" s="408">
        <f t="shared" si="14"/>
        <v>0.25</v>
      </c>
      <c r="O52" s="409">
        <f>10/60</f>
        <v>0.16666666666666666</v>
      </c>
      <c r="P52" s="410">
        <f>10/60</f>
        <v>0.16666666666666666</v>
      </c>
      <c r="Q52" s="214">
        <f t="shared" ref="Q52:Q55" si="15">(F52/1000)*G52*I52*SUM(J52:P52)</f>
        <v>36.833333333333336</v>
      </c>
      <c r="S52" s="391" t="s">
        <v>100</v>
      </c>
    </row>
    <row r="53" spans="1:19" x14ac:dyDescent="0.2">
      <c r="A53" s="186"/>
      <c r="B53" s="6"/>
      <c r="C53" s="7" t="s">
        <v>52</v>
      </c>
      <c r="D53" s="8">
        <v>1</v>
      </c>
      <c r="E53" s="9">
        <v>500</v>
      </c>
      <c r="F53" s="10">
        <f t="shared" si="9"/>
        <v>500</v>
      </c>
      <c r="G53" s="229">
        <v>0.2</v>
      </c>
      <c r="H53" s="197">
        <v>12</v>
      </c>
      <c r="I53" s="10">
        <v>52</v>
      </c>
      <c r="J53" s="373">
        <v>1.5</v>
      </c>
      <c r="K53" s="256">
        <v>1.5</v>
      </c>
      <c r="L53" s="35">
        <v>1.5</v>
      </c>
      <c r="M53" s="256">
        <v>1.5</v>
      </c>
      <c r="N53" s="35">
        <v>1.5</v>
      </c>
      <c r="O53" s="264">
        <v>2</v>
      </c>
      <c r="P53" s="502">
        <f>4/6</f>
        <v>0.66666666666666663</v>
      </c>
      <c r="Q53" s="214">
        <f t="shared" si="15"/>
        <v>52.866666666666667</v>
      </c>
      <c r="S53" s="391" t="s">
        <v>101</v>
      </c>
    </row>
    <row r="54" spans="1:19" x14ac:dyDescent="0.2">
      <c r="A54" s="186"/>
      <c r="B54" s="6"/>
      <c r="C54" s="7" t="s">
        <v>53</v>
      </c>
      <c r="D54" s="8">
        <v>3</v>
      </c>
      <c r="E54" s="9">
        <v>100</v>
      </c>
      <c r="F54" s="10">
        <f t="shared" si="9"/>
        <v>300</v>
      </c>
      <c r="G54" s="229">
        <v>0.1</v>
      </c>
      <c r="H54" s="197">
        <v>12</v>
      </c>
      <c r="I54" s="10">
        <v>52</v>
      </c>
      <c r="J54" s="227">
        <v>9</v>
      </c>
      <c r="K54" s="256">
        <v>9</v>
      </c>
      <c r="L54" s="35">
        <v>9</v>
      </c>
      <c r="M54" s="256">
        <v>9</v>
      </c>
      <c r="N54" s="35">
        <v>9</v>
      </c>
      <c r="O54" s="264">
        <v>9</v>
      </c>
      <c r="P54" s="265">
        <v>9</v>
      </c>
      <c r="Q54" s="214">
        <f t="shared" si="15"/>
        <v>98.28</v>
      </c>
      <c r="S54" s="390" t="s">
        <v>111</v>
      </c>
    </row>
    <row r="55" spans="1:19" x14ac:dyDescent="0.2">
      <c r="A55" s="186"/>
      <c r="B55" s="6"/>
      <c r="C55" s="7" t="s">
        <v>54</v>
      </c>
      <c r="D55" s="8">
        <v>1</v>
      </c>
      <c r="E55" s="9">
        <v>200</v>
      </c>
      <c r="F55" s="10">
        <f t="shared" si="9"/>
        <v>200</v>
      </c>
      <c r="G55" s="229">
        <v>0.1</v>
      </c>
      <c r="H55" s="197">
        <v>12</v>
      </c>
      <c r="I55" s="10">
        <v>52</v>
      </c>
      <c r="J55" s="227">
        <v>3</v>
      </c>
      <c r="K55" s="256">
        <v>3</v>
      </c>
      <c r="L55" s="35">
        <v>3</v>
      </c>
      <c r="M55" s="256">
        <v>3</v>
      </c>
      <c r="N55" s="35">
        <v>3</v>
      </c>
      <c r="O55" s="264">
        <v>3</v>
      </c>
      <c r="P55" s="265">
        <v>3</v>
      </c>
      <c r="Q55" s="214">
        <f t="shared" si="15"/>
        <v>21.840000000000007</v>
      </c>
      <c r="S55" s="390" t="s">
        <v>102</v>
      </c>
    </row>
    <row r="56" spans="1:19" x14ac:dyDescent="0.2">
      <c r="A56" s="186"/>
      <c r="B56" s="6"/>
      <c r="C56" s="7" t="s">
        <v>55</v>
      </c>
      <c r="D56" s="8"/>
      <c r="E56" s="9"/>
      <c r="F56" s="10"/>
      <c r="G56" s="229"/>
      <c r="H56" s="197"/>
      <c r="I56" s="10"/>
      <c r="J56" s="227"/>
      <c r="K56" s="256"/>
      <c r="L56" s="35"/>
      <c r="M56" s="256"/>
      <c r="N56" s="35"/>
      <c r="O56" s="264"/>
      <c r="P56" s="265"/>
      <c r="Q56" s="214"/>
      <c r="S56" s="391" t="s">
        <v>120</v>
      </c>
    </row>
    <row r="57" spans="1:19" x14ac:dyDescent="0.2">
      <c r="A57" s="186"/>
      <c r="B57" s="6"/>
      <c r="C57" s="7" t="s">
        <v>56</v>
      </c>
      <c r="D57" s="8"/>
      <c r="E57" s="9"/>
      <c r="F57" s="10"/>
      <c r="G57" s="229"/>
      <c r="H57" s="197"/>
      <c r="I57" s="10"/>
      <c r="J57" s="227"/>
      <c r="K57" s="256"/>
      <c r="L57" s="35"/>
      <c r="M57" s="256"/>
      <c r="N57" s="35"/>
      <c r="O57" s="264"/>
      <c r="P57" s="265"/>
      <c r="Q57" s="214"/>
      <c r="S57" s="391" t="s">
        <v>106</v>
      </c>
    </row>
    <row r="58" spans="1:19" x14ac:dyDescent="0.2">
      <c r="A58" s="186"/>
      <c r="B58" s="6"/>
      <c r="C58" s="7" t="s">
        <v>57</v>
      </c>
      <c r="D58" s="20"/>
      <c r="E58" s="21"/>
      <c r="F58" s="22"/>
      <c r="G58" s="229"/>
      <c r="H58" s="197"/>
      <c r="I58" s="10"/>
      <c r="J58" s="227"/>
      <c r="K58" s="256"/>
      <c r="L58" s="35"/>
      <c r="M58" s="256"/>
      <c r="N58" s="35"/>
      <c r="O58" s="264"/>
      <c r="P58" s="265"/>
      <c r="Q58" s="214"/>
      <c r="S58" s="391" t="s">
        <v>113</v>
      </c>
    </row>
    <row r="59" spans="1:19" x14ac:dyDescent="0.2">
      <c r="A59" s="187"/>
      <c r="B59" s="11"/>
      <c r="C59" s="12" t="s">
        <v>58</v>
      </c>
      <c r="D59" s="13"/>
      <c r="E59" s="14"/>
      <c r="F59" s="15"/>
      <c r="G59" s="230"/>
      <c r="H59" s="198"/>
      <c r="I59" s="15"/>
      <c r="J59" s="228"/>
      <c r="K59" s="266"/>
      <c r="L59" s="36"/>
      <c r="M59" s="266"/>
      <c r="N59" s="36"/>
      <c r="O59" s="267"/>
      <c r="P59" s="268"/>
      <c r="Q59" s="215"/>
      <c r="S59" s="390"/>
    </row>
    <row r="60" spans="1:19" x14ac:dyDescent="0.2">
      <c r="A60" s="671" t="s">
        <v>8</v>
      </c>
      <c r="B60" s="672"/>
      <c r="C60" s="672"/>
      <c r="D60" s="672"/>
      <c r="E60" s="672"/>
      <c r="F60" s="672"/>
      <c r="G60" s="672"/>
      <c r="H60" s="672"/>
      <c r="I60" s="672"/>
      <c r="J60" s="672"/>
      <c r="K60" s="672"/>
      <c r="L60" s="672"/>
      <c r="M60" s="672"/>
      <c r="N60" s="672"/>
      <c r="O60" s="672"/>
      <c r="P60" s="673"/>
      <c r="Q60" s="221">
        <f>SUM(Q43:Q59)</f>
        <v>1191.8226666666665</v>
      </c>
      <c r="S60" s="391"/>
    </row>
  </sheetData>
  <mergeCells count="17">
    <mergeCell ref="A1:Q1"/>
    <mergeCell ref="D2:F2"/>
    <mergeCell ref="H2:I2"/>
    <mergeCell ref="A3:A4"/>
    <mergeCell ref="B3:B4"/>
    <mergeCell ref="C3:C4"/>
    <mergeCell ref="A40:P40"/>
    <mergeCell ref="A42:P42"/>
    <mergeCell ref="A60:P60"/>
    <mergeCell ref="A10:P10"/>
    <mergeCell ref="A12:P12"/>
    <mergeCell ref="A30:P30"/>
    <mergeCell ref="D31:F31"/>
    <mergeCell ref="H31:I31"/>
    <mergeCell ref="A32:A33"/>
    <mergeCell ref="B32:B33"/>
    <mergeCell ref="C32:C33"/>
  </mergeCells>
  <conditionalFormatting sqref="Q5:Q31 Q2 Q34:Q60">
    <cfRule type="cellIs" dxfId="5" priority="13" stopIfTrue="1" operator="equal">
      <formula>0</formula>
    </cfRule>
  </conditionalFormatting>
  <conditionalFormatting sqref="Q19">
    <cfRule type="cellIs" dxfId="4" priority="2" stopIfTrue="1" operator="equal">
      <formula>0</formula>
    </cfRule>
  </conditionalFormatting>
  <conditionalFormatting sqref="Q49">
    <cfRule type="cellIs" dxfId="3" priority="1" stopIfTrue="1" operator="equal">
      <formula>0</formula>
    </cfRule>
  </conditionalFormatting>
  <printOptions horizontalCentered="1"/>
  <pageMargins left="0.39370078740157483" right="0.31496062992125984" top="1.21" bottom="0.78740157480314965" header="0.59055118110236227" footer="0.59055118110236227"/>
  <pageSetup paperSize="9" scale="97" orientation="landscape" r:id="rId1"/>
  <headerFooter alignWithMargins="0">
    <oddHeader>&amp;L&amp;"Arial,Grassetto"GALENITALIA&amp;C&amp;"Arial,Grassetto"Consumi Elettrici - ENEL&amp;R&amp;"Arial,Grassetto Corsivo"Anno di riferimento: 2009/10</oddHeader>
    <oddFooter>&amp;L&amp;A&amp;RPag.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Buildings</vt:lpstr>
      <vt:lpstr>Bills</vt:lpstr>
      <vt:lpstr>Summary</vt:lpstr>
      <vt:lpstr>Typical.Year</vt:lpstr>
      <vt:lpstr>Balance.Buildings</vt:lpstr>
      <vt:lpstr>Sim.Buildings</vt:lpstr>
      <vt:lpstr>Balance.Flats</vt:lpstr>
      <vt:lpstr>Sim.Kamenogorsk,30</vt:lpstr>
      <vt:lpstr>Sim.Kamenogorsk,86</vt:lpstr>
      <vt:lpstr>Sim.Kazimirovskaya,9</vt:lpstr>
      <vt:lpstr>Sim.Kuncevschina, 35</vt:lpstr>
      <vt:lpstr>Sim.Buildings!Область_печати</vt:lpstr>
      <vt:lpstr>'Sim.Kamenogorsk,30'!Область_печати</vt:lpstr>
      <vt:lpstr>'Sim.Kamenogorsk,86'!Область_печати</vt:lpstr>
      <vt:lpstr>'Sim.Kazimirovskaya,9'!Область_печати</vt:lpstr>
      <vt:lpstr>'Sim.Kuncevschina, 35'!Область_печати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User</cp:lastModifiedBy>
  <cp:lastPrinted>2010-06-12T10:27:34Z</cp:lastPrinted>
  <dcterms:created xsi:type="dcterms:W3CDTF">2009-02-18T10:10:43Z</dcterms:created>
  <dcterms:modified xsi:type="dcterms:W3CDTF">2015-11-22T10:08:21Z</dcterms:modified>
</cp:coreProperties>
</file>