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4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6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7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8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10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1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2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13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4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15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16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drawings/drawing17.xml" ContentType="application/vnd.openxmlformats-officedocument.drawing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18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drawings/drawing19.xml" ContentType="application/vnd.openxmlformats-officedocument.drawing+xml"/>
  <Override PartName="/xl/charts/chart102.xml" ContentType="application/vnd.openxmlformats-officedocument.drawingml.chart+xml"/>
  <Override PartName="/xl/drawings/drawing20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21.xml" ContentType="application/vnd.openxmlformats-officedocument.drawing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drawings/drawing22.xml" ContentType="application/vnd.openxmlformats-officedocument.drawing+xml"/>
  <Override PartName="/xl/charts/chart107.xml" ContentType="application/vnd.openxmlformats-officedocument.drawingml.chart+xml"/>
  <Override PartName="/xl/drawings/drawing23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drawings/drawing24.xml" ContentType="application/vnd.openxmlformats-officedocument.drawing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25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ма\Documents\Studio 2014-previous\Projects\EE measure\ru-RU\18-11-15_Наташа Лабазнова\"/>
    </mc:Choice>
  </mc:AlternateContent>
  <bookViews>
    <workbookView xWindow="0" yWindow="0" windowWidth="20496" windowHeight="7800" tabRatio="834" firstSheet="1" activeTab="1"/>
  </bookViews>
  <sheets>
    <sheet name="eeMeasure" sheetId="29" r:id="rId1"/>
    <sheet name="Обобщение" sheetId="28" r:id="rId2"/>
    <sheet name="МИНСК" sheetId="27" r:id="rId3"/>
    <sheet name="Минск, Логойский тракт" sheetId="1" r:id="rId4"/>
    <sheet name="Брестская, 64-2" sheetId="3" r:id="rId5"/>
    <sheet name="Брестская, 76" sheetId="4" r:id="rId6"/>
    <sheet name="Великоморская, 10" sheetId="5" r:id="rId7"/>
    <sheet name="Горецкого, 21" sheetId="6" r:id="rId8"/>
    <sheet name="Калиновского, 60" sheetId="7" r:id="rId9"/>
    <sheet name="Кальварийская, 44" sheetId="8" r:id="rId10"/>
    <sheet name="Левкова, 10" sheetId="9" r:id="rId11"/>
    <sheet name="Неманская, 17" sheetId="10" r:id="rId12"/>
    <sheet name="Одинцова, 87" sheetId="11" r:id="rId13"/>
    <sheet name="Лист1" sheetId="30" r:id="rId14"/>
    <sheet name="Якуба Коласа, 9" sheetId="12" r:id="rId15"/>
    <sheet name="Витебск, Богатырева, 9" sheetId="13" r:id="rId16"/>
    <sheet name="Витебск, Медицинская, 4-1" sheetId="14" r:id="rId17"/>
    <sheet name="Витебск. Правды, 47" sheetId="15" r:id="rId18"/>
    <sheet name="Витебск, Правды, 49" sheetId="16" r:id="rId19"/>
    <sheet name="Витебск, Правды, 58" sheetId="17" r:id="rId20"/>
    <sheet name="Витебск, Чкалова, 50" sheetId="18" r:id="rId21"/>
    <sheet name="Витебск, Чкалова, 66" sheetId="19" r:id="rId22"/>
    <sheet name="Гомель, Бородина, 18" sheetId="20" r:id="rId23"/>
    <sheet name="Гомельская правда, 3" sheetId="21" r:id="rId24"/>
    <sheet name="Гомельская правда, 12" sheetId="22" r:id="rId25"/>
    <sheet name="Гомель, Каленикова, 3" sheetId="23" r:id="rId26"/>
    <sheet name="Гомель, Речицкий, 23" sheetId="24" r:id="rId27"/>
    <sheet name="Гомель, Речицкий, 33" sheetId="25" r:id="rId28"/>
    <sheet name="Гомель, Речицкий, 75" sheetId="26" r:id="rId2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9" l="1"/>
  <c r="R32" i="28" l="1"/>
  <c r="L29" i="29"/>
  <c r="M36" i="29"/>
  <c r="M32" i="29"/>
  <c r="M31" i="29"/>
  <c r="M28" i="29"/>
  <c r="M25" i="29"/>
  <c r="M24" i="29"/>
  <c r="M23" i="29"/>
  <c r="N17" i="29"/>
  <c r="N28" i="29" s="1"/>
  <c r="M7" i="29"/>
  <c r="M11" i="29"/>
  <c r="M12" i="29"/>
  <c r="M13" i="29"/>
  <c r="N37" i="29" l="1"/>
  <c r="N26" i="29"/>
  <c r="N15" i="29" l="1"/>
  <c r="M37" i="29"/>
  <c r="M26" i="29"/>
  <c r="M15" i="29"/>
  <c r="F36" i="29"/>
  <c r="E36" i="29"/>
  <c r="D36" i="29"/>
  <c r="C36" i="29"/>
  <c r="E35" i="29"/>
  <c r="D35" i="29"/>
  <c r="C35" i="29"/>
  <c r="F34" i="29"/>
  <c r="E34" i="29"/>
  <c r="D34" i="29"/>
  <c r="C34" i="29"/>
  <c r="F33" i="29"/>
  <c r="F32" i="29"/>
  <c r="E32" i="29"/>
  <c r="F31" i="29"/>
  <c r="E31" i="29"/>
  <c r="D31" i="29"/>
  <c r="F30" i="29"/>
  <c r="G30" i="29" s="1"/>
  <c r="F25" i="29"/>
  <c r="E25" i="29"/>
  <c r="D25" i="29"/>
  <c r="F24" i="29"/>
  <c r="E24" i="29"/>
  <c r="D24" i="29"/>
  <c r="C24" i="29"/>
  <c r="F23" i="29"/>
  <c r="E23" i="29"/>
  <c r="D23" i="29"/>
  <c r="C23" i="29"/>
  <c r="F22" i="29"/>
  <c r="E22" i="29"/>
  <c r="D22" i="29"/>
  <c r="C22" i="29"/>
  <c r="F21" i="29"/>
  <c r="E21" i="29"/>
  <c r="D21" i="29"/>
  <c r="C21" i="29"/>
  <c r="F19" i="29"/>
  <c r="F14" i="29"/>
  <c r="E14" i="29"/>
  <c r="D14" i="29"/>
  <c r="F13" i="29"/>
  <c r="E13" i="29"/>
  <c r="D13" i="29"/>
  <c r="F12" i="29"/>
  <c r="E12" i="29"/>
  <c r="D12" i="29"/>
  <c r="C12" i="29"/>
  <c r="F11" i="29"/>
  <c r="E11" i="29"/>
  <c r="D11" i="29"/>
  <c r="C11" i="29"/>
  <c r="F10" i="29"/>
  <c r="E10" i="29"/>
  <c r="D10" i="29"/>
  <c r="C10" i="29"/>
  <c r="F9" i="29"/>
  <c r="E9" i="29"/>
  <c r="D9" i="29"/>
  <c r="C9" i="29"/>
  <c r="E8" i="29"/>
  <c r="D8" i="29"/>
  <c r="C8" i="29"/>
  <c r="F7" i="29"/>
  <c r="E7" i="29"/>
  <c r="D7" i="29"/>
  <c r="C7" i="29"/>
  <c r="F6" i="29"/>
  <c r="E6" i="29"/>
  <c r="D6" i="29"/>
  <c r="C6" i="29"/>
  <c r="F5" i="29"/>
  <c r="E5" i="29"/>
  <c r="D5" i="29"/>
  <c r="C5" i="29"/>
  <c r="F4" i="29"/>
  <c r="E4" i="29"/>
  <c r="D4" i="29"/>
  <c r="C4" i="29"/>
  <c r="P32" i="28"/>
  <c r="O32" i="28"/>
  <c r="N32" i="28"/>
  <c r="M32" i="28"/>
  <c r="O31" i="28"/>
  <c r="N31" i="28"/>
  <c r="M31" i="28"/>
  <c r="R31" i="28" s="1"/>
  <c r="H35" i="29" s="1"/>
  <c r="P30" i="28"/>
  <c r="O30" i="28"/>
  <c r="N30" i="28"/>
  <c r="M30" i="28"/>
  <c r="P29" i="28"/>
  <c r="P28" i="28"/>
  <c r="O28" i="28"/>
  <c r="P27" i="28"/>
  <c r="O27" i="28"/>
  <c r="N27" i="28"/>
  <c r="P26" i="28"/>
  <c r="P23" i="28"/>
  <c r="O23" i="28"/>
  <c r="N23" i="28"/>
  <c r="P22" i="28"/>
  <c r="O22" i="28"/>
  <c r="N22" i="28"/>
  <c r="M22" i="28"/>
  <c r="R22" i="28" s="1"/>
  <c r="H24" i="29" s="1"/>
  <c r="P21" i="28"/>
  <c r="O21" i="28"/>
  <c r="N21" i="28"/>
  <c r="M21" i="28"/>
  <c r="P20" i="28"/>
  <c r="O20" i="28"/>
  <c r="N20" i="28"/>
  <c r="M20" i="28"/>
  <c r="P19" i="28"/>
  <c r="O19" i="28"/>
  <c r="N19" i="28"/>
  <c r="M19" i="28"/>
  <c r="G19" i="29" l="1"/>
  <c r="G11" i="29"/>
  <c r="G32" i="29"/>
  <c r="G6" i="29"/>
  <c r="G21" i="29"/>
  <c r="G4" i="29"/>
  <c r="G9" i="29"/>
  <c r="G23" i="29"/>
  <c r="G36" i="29"/>
  <c r="G5" i="29"/>
  <c r="G7" i="29"/>
  <c r="G10" i="29"/>
  <c r="G12" i="29"/>
  <c r="G22" i="29"/>
  <c r="G24" i="29"/>
  <c r="G34" i="29"/>
  <c r="G8" i="29"/>
  <c r="G13" i="29"/>
  <c r="G14" i="29"/>
  <c r="G25" i="29"/>
  <c r="G31" i="29"/>
  <c r="G33" i="29"/>
  <c r="P17" i="28"/>
  <c r="U27" i="28"/>
  <c r="K31" i="29" s="1"/>
  <c r="T27" i="28"/>
  <c r="J31" i="29" s="1"/>
  <c r="S27" i="28"/>
  <c r="I31" i="29" s="1"/>
  <c r="Q27" i="28"/>
  <c r="U32" i="28"/>
  <c r="K36" i="29" s="1"/>
  <c r="T32" i="28"/>
  <c r="J36" i="29" s="1"/>
  <c r="S32" i="28"/>
  <c r="Q32" i="28"/>
  <c r="T31" i="28"/>
  <c r="J35" i="29" s="1"/>
  <c r="S31" i="28"/>
  <c r="I35" i="29" s="1"/>
  <c r="U30" i="28"/>
  <c r="K34" i="29" s="1"/>
  <c r="T30" i="28"/>
  <c r="J34" i="29" s="1"/>
  <c r="S30" i="28"/>
  <c r="I34" i="29" s="1"/>
  <c r="R30" i="28"/>
  <c r="H34" i="29" s="1"/>
  <c r="Q30" i="28"/>
  <c r="U29" i="28"/>
  <c r="K33" i="29" s="1"/>
  <c r="L33" i="29" s="1"/>
  <c r="Q29" i="28"/>
  <c r="U28" i="28"/>
  <c r="K32" i="29" s="1"/>
  <c r="T28" i="28"/>
  <c r="J32" i="29" s="1"/>
  <c r="L32" i="29" s="1"/>
  <c r="Q28" i="28"/>
  <c r="U26" i="28"/>
  <c r="K30" i="29" s="1"/>
  <c r="L30" i="29" s="1"/>
  <c r="Q26" i="28"/>
  <c r="L31" i="29" l="1"/>
  <c r="L34" i="29"/>
  <c r="V32" i="28"/>
  <c r="I36" i="29"/>
  <c r="L36" i="29" s="1"/>
  <c r="V28" i="28"/>
  <c r="V29" i="28"/>
  <c r="V27" i="28"/>
  <c r="V30" i="28"/>
  <c r="V26" i="28"/>
  <c r="U23" i="28"/>
  <c r="K25" i="29" s="1"/>
  <c r="T23" i="28"/>
  <c r="J25" i="29" s="1"/>
  <c r="Q23" i="28"/>
  <c r="U22" i="28"/>
  <c r="K24" i="29" s="1"/>
  <c r="T22" i="28"/>
  <c r="J24" i="29" s="1"/>
  <c r="U21" i="28"/>
  <c r="K23" i="29" s="1"/>
  <c r="T21" i="28"/>
  <c r="J23" i="29" s="1"/>
  <c r="S21" i="28"/>
  <c r="I23" i="29" s="1"/>
  <c r="R21" i="28"/>
  <c r="H23" i="29" s="1"/>
  <c r="U20" i="28"/>
  <c r="K22" i="29" s="1"/>
  <c r="T20" i="28"/>
  <c r="J22" i="29" s="1"/>
  <c r="S20" i="28"/>
  <c r="I22" i="29" s="1"/>
  <c r="U19" i="28"/>
  <c r="K21" i="29" s="1"/>
  <c r="T19" i="28"/>
  <c r="J21" i="29" s="1"/>
  <c r="S19" i="28"/>
  <c r="I21" i="29" s="1"/>
  <c r="R19" i="28"/>
  <c r="H21" i="29" s="1"/>
  <c r="U17" i="28"/>
  <c r="K19" i="29" s="1"/>
  <c r="L19" i="29" s="1"/>
  <c r="L21" i="29" l="1"/>
  <c r="L23" i="29"/>
  <c r="Q20" i="28"/>
  <c r="V17" i="28"/>
  <c r="Q22" i="28"/>
  <c r="V21" i="28"/>
  <c r="V19" i="28"/>
  <c r="S23" i="28"/>
  <c r="Q17" i="28"/>
  <c r="S22" i="28"/>
  <c r="R20" i="28"/>
  <c r="Q19" i="28"/>
  <c r="Q21" i="28"/>
  <c r="P14" i="28"/>
  <c r="U14" i="28" s="1"/>
  <c r="K14" i="29" s="1"/>
  <c r="O14" i="28"/>
  <c r="T14" i="28" s="1"/>
  <c r="J14" i="29" s="1"/>
  <c r="N14" i="28"/>
  <c r="S14" i="28" s="1"/>
  <c r="I14" i="29" s="1"/>
  <c r="P13" i="28"/>
  <c r="U13" i="28" s="1"/>
  <c r="K13" i="29" s="1"/>
  <c r="O13" i="28"/>
  <c r="T13" i="28" s="1"/>
  <c r="J13" i="29" s="1"/>
  <c r="N13" i="28"/>
  <c r="S13" i="28" s="1"/>
  <c r="I13" i="29" s="1"/>
  <c r="P12" i="28"/>
  <c r="U12" i="28" s="1"/>
  <c r="K12" i="29" s="1"/>
  <c r="O12" i="28"/>
  <c r="T12" i="28" s="1"/>
  <c r="J12" i="29" s="1"/>
  <c r="N12" i="28"/>
  <c r="S12" i="28" s="1"/>
  <c r="I12" i="29" s="1"/>
  <c r="M12" i="28"/>
  <c r="R12" i="28" s="1"/>
  <c r="H12" i="29" s="1"/>
  <c r="P11" i="28"/>
  <c r="U11" i="28" s="1"/>
  <c r="K11" i="29" s="1"/>
  <c r="O11" i="28"/>
  <c r="T11" i="28" s="1"/>
  <c r="J11" i="29" s="1"/>
  <c r="N11" i="28"/>
  <c r="S11" i="28" s="1"/>
  <c r="I11" i="29" s="1"/>
  <c r="M11" i="28"/>
  <c r="R11" i="28" s="1"/>
  <c r="H11" i="29" s="1"/>
  <c r="P10" i="28"/>
  <c r="U10" i="28" s="1"/>
  <c r="K10" i="29" s="1"/>
  <c r="O10" i="28"/>
  <c r="T10" i="28" s="1"/>
  <c r="J10" i="29" s="1"/>
  <c r="N10" i="28"/>
  <c r="S10" i="28" s="1"/>
  <c r="I10" i="29" s="1"/>
  <c r="M10" i="28"/>
  <c r="R10" i="28" s="1"/>
  <c r="H10" i="29" s="1"/>
  <c r="P9" i="28"/>
  <c r="U9" i="28" s="1"/>
  <c r="K9" i="29" s="1"/>
  <c r="O9" i="28"/>
  <c r="T9" i="28" s="1"/>
  <c r="J9" i="29" s="1"/>
  <c r="N9" i="28"/>
  <c r="S9" i="28" s="1"/>
  <c r="I9" i="29" s="1"/>
  <c r="M9" i="28"/>
  <c r="R9" i="28" s="1"/>
  <c r="H9" i="29" s="1"/>
  <c r="O8" i="28"/>
  <c r="T8" i="28" s="1"/>
  <c r="J8" i="29" s="1"/>
  <c r="N8" i="28"/>
  <c r="S8" i="28" s="1"/>
  <c r="I8" i="29" s="1"/>
  <c r="M8" i="28"/>
  <c r="R8" i="28" s="1"/>
  <c r="H8" i="29" s="1"/>
  <c r="P7" i="28"/>
  <c r="U7" i="28" s="1"/>
  <c r="K7" i="29" s="1"/>
  <c r="O7" i="28"/>
  <c r="T7" i="28" s="1"/>
  <c r="J7" i="29" s="1"/>
  <c r="N7" i="28"/>
  <c r="S7" i="28" s="1"/>
  <c r="I7" i="29" s="1"/>
  <c r="M7" i="28"/>
  <c r="R7" i="28" s="1"/>
  <c r="H7" i="29" s="1"/>
  <c r="P6" i="28"/>
  <c r="U6" i="28" s="1"/>
  <c r="K6" i="29" s="1"/>
  <c r="O6" i="28"/>
  <c r="T6" i="28" s="1"/>
  <c r="J6" i="29" s="1"/>
  <c r="N6" i="28"/>
  <c r="S6" i="28" s="1"/>
  <c r="I6" i="29" s="1"/>
  <c r="M6" i="28"/>
  <c r="R6" i="28" s="1"/>
  <c r="H6" i="29" s="1"/>
  <c r="P5" i="28"/>
  <c r="U5" i="28" s="1"/>
  <c r="K5" i="29" s="1"/>
  <c r="O5" i="28"/>
  <c r="T5" i="28" s="1"/>
  <c r="J5" i="29" s="1"/>
  <c r="N5" i="28"/>
  <c r="S5" i="28" s="1"/>
  <c r="I5" i="29" s="1"/>
  <c r="M5" i="28"/>
  <c r="R5" i="28" s="1"/>
  <c r="H5" i="29" s="1"/>
  <c r="P4" i="28"/>
  <c r="U4" i="28" s="1"/>
  <c r="K4" i="29" s="1"/>
  <c r="O4" i="28"/>
  <c r="T4" i="28" s="1"/>
  <c r="J4" i="29" s="1"/>
  <c r="N4" i="28"/>
  <c r="S4" i="28" s="1"/>
  <c r="I4" i="29" s="1"/>
  <c r="M4" i="28"/>
  <c r="R4" i="28" s="1"/>
  <c r="H4" i="29" s="1"/>
  <c r="L9" i="29" l="1"/>
  <c r="L10" i="29"/>
  <c r="L11" i="29"/>
  <c r="L12" i="29"/>
  <c r="L13" i="29"/>
  <c r="V20" i="28"/>
  <c r="H22" i="29"/>
  <c r="L22" i="29" s="1"/>
  <c r="V22" i="28"/>
  <c r="I24" i="29"/>
  <c r="L24" i="29" s="1"/>
  <c r="V23" i="28"/>
  <c r="I25" i="29"/>
  <c r="L25" i="29" s="1"/>
  <c r="L4" i="29"/>
  <c r="L5" i="29"/>
  <c r="L6" i="29"/>
  <c r="L7" i="29"/>
  <c r="L8" i="29"/>
  <c r="L14" i="29"/>
  <c r="Q14" i="28"/>
  <c r="V9" i="28"/>
  <c r="V10" i="28"/>
  <c r="Q11" i="28"/>
  <c r="V13" i="28"/>
  <c r="V14" i="28"/>
  <c r="Q13" i="28"/>
  <c r="Q4" i="28"/>
  <c r="Q5" i="28"/>
  <c r="Q6" i="28"/>
  <c r="Q7" i="28"/>
  <c r="V8" i="28"/>
  <c r="V4" i="28"/>
  <c r="V12" i="28"/>
  <c r="Q10" i="28"/>
  <c r="Q12" i="28"/>
  <c r="V5" i="28"/>
  <c r="V7" i="28"/>
  <c r="Q8" i="28"/>
  <c r="V11" i="28"/>
  <c r="V6" i="28"/>
  <c r="Q9" i="28"/>
  <c r="AB54" i="15"/>
  <c r="AA54" i="15"/>
  <c r="AB53" i="15"/>
  <c r="AA53" i="15"/>
  <c r="AB52" i="15"/>
  <c r="AA52" i="15"/>
  <c r="AB51" i="15"/>
  <c r="AA51" i="15"/>
  <c r="AB50" i="15"/>
  <c r="AA50" i="15"/>
  <c r="AB49" i="15"/>
  <c r="AA49" i="15"/>
  <c r="AB48" i="15"/>
  <c r="AA48" i="15"/>
  <c r="AB47" i="15"/>
  <c r="AA47" i="15"/>
  <c r="AB46" i="15"/>
  <c r="AA46" i="15"/>
  <c r="AB45" i="15"/>
  <c r="AA45" i="15"/>
  <c r="AB44" i="15"/>
  <c r="AA44" i="15"/>
  <c r="AB43" i="15"/>
  <c r="AA43" i="15"/>
  <c r="AB42" i="15"/>
  <c r="AA42" i="15"/>
  <c r="AB41" i="15"/>
  <c r="AA41" i="15"/>
  <c r="AB40" i="15"/>
  <c r="AA40" i="15"/>
  <c r="AB39" i="15"/>
  <c r="AA39" i="15"/>
  <c r="AB38" i="15"/>
  <c r="AA38" i="15"/>
  <c r="AB37" i="15"/>
  <c r="AA37" i="15"/>
  <c r="AB36" i="15"/>
  <c r="AA36" i="15"/>
  <c r="AB35" i="15"/>
  <c r="AA35" i="15"/>
  <c r="AB34" i="15"/>
  <c r="AA34" i="15"/>
  <c r="AB33" i="15"/>
  <c r="AA33" i="15"/>
  <c r="AB32" i="15"/>
  <c r="AA32" i="15"/>
  <c r="AB31" i="15"/>
  <c r="AA31" i="15"/>
  <c r="AB30" i="15"/>
  <c r="AA30" i="15"/>
  <c r="AB29" i="15"/>
  <c r="AA29" i="15"/>
  <c r="AB28" i="15"/>
  <c r="AA28" i="15"/>
  <c r="AB27" i="15"/>
  <c r="AA27" i="15"/>
  <c r="AB26" i="15"/>
  <c r="AA26" i="15"/>
  <c r="AB25" i="15"/>
  <c r="AA25" i="15"/>
  <c r="AB24" i="15"/>
  <c r="AA24" i="15"/>
  <c r="AB23" i="15"/>
  <c r="AA23" i="15"/>
  <c r="AB22" i="15"/>
  <c r="AA22" i="15"/>
  <c r="AB21" i="15"/>
  <c r="AA21" i="15"/>
  <c r="AB20" i="15"/>
  <c r="AA20" i="15"/>
  <c r="AB19" i="15"/>
  <c r="AA19" i="15"/>
  <c r="AB18" i="15"/>
  <c r="AA18" i="15"/>
  <c r="AB17" i="15"/>
  <c r="AA17" i="15"/>
  <c r="AB16" i="15"/>
  <c r="AA16" i="15"/>
  <c r="AB15" i="15"/>
  <c r="AA15" i="15"/>
  <c r="AB14" i="15"/>
  <c r="AA14" i="15"/>
  <c r="AB13" i="15"/>
  <c r="AA13" i="15"/>
  <c r="AB12" i="15"/>
  <c r="AA12" i="15"/>
  <c r="AB11" i="15"/>
  <c r="AA11" i="15"/>
  <c r="AB10" i="15"/>
  <c r="AA10" i="15"/>
  <c r="AB9" i="15"/>
  <c r="AA9" i="15"/>
  <c r="AB8" i="15"/>
  <c r="AA8" i="15"/>
  <c r="AB7" i="15"/>
  <c r="AA7" i="15"/>
  <c r="AB6" i="15"/>
  <c r="AA6" i="15"/>
  <c r="AB5" i="15"/>
  <c r="AA5" i="15"/>
  <c r="AB4" i="15"/>
  <c r="AA4" i="15"/>
  <c r="AB3" i="15"/>
  <c r="AA3" i="15"/>
  <c r="D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3" i="26"/>
  <c r="C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3" i="26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3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3" i="25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3" i="24"/>
  <c r="D4" i="23"/>
  <c r="D5" i="23"/>
  <c r="D6" i="23"/>
  <c r="D7" i="23"/>
  <c r="D8" i="23"/>
  <c r="D9" i="23"/>
  <c r="D10" i="23"/>
  <c r="D11" i="23"/>
  <c r="D12" i="23"/>
  <c r="D13" i="23"/>
  <c r="D14" i="23"/>
  <c r="D15" i="23"/>
  <c r="D3" i="23"/>
  <c r="C4" i="23"/>
  <c r="C5" i="23"/>
  <c r="C6" i="23"/>
  <c r="C7" i="23"/>
  <c r="C8" i="23"/>
  <c r="C9" i="23"/>
  <c r="C10" i="23"/>
  <c r="C11" i="23"/>
  <c r="C12" i="23"/>
  <c r="C13" i="23"/>
  <c r="C14" i="23"/>
  <c r="C15" i="23"/>
  <c r="C3" i="23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3" i="22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3" i="21"/>
  <c r="D4" i="20"/>
  <c r="D5" i="20"/>
  <c r="D6" i="20"/>
  <c r="D7" i="20"/>
  <c r="D8" i="20"/>
  <c r="D9" i="20"/>
  <c r="D10" i="20"/>
  <c r="D11" i="20"/>
  <c r="D12" i="20"/>
  <c r="D13" i="20"/>
  <c r="D14" i="20"/>
  <c r="D15" i="20"/>
  <c r="D3" i="20"/>
  <c r="C4" i="20"/>
  <c r="C5" i="20"/>
  <c r="C6" i="20"/>
  <c r="C7" i="20"/>
  <c r="C8" i="20"/>
  <c r="C9" i="20"/>
  <c r="C10" i="20"/>
  <c r="C11" i="20"/>
  <c r="C12" i="20"/>
  <c r="C13" i="20"/>
  <c r="C14" i="20"/>
  <c r="C15" i="20"/>
  <c r="C3" i="20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D3" i="19"/>
  <c r="C3" i="19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3" i="18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3" i="17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3" i="16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3" i="15"/>
  <c r="D4" i="13"/>
  <c r="D5" i="13"/>
  <c r="D6" i="13"/>
  <c r="D7" i="13"/>
  <c r="D8" i="13"/>
  <c r="D9" i="13"/>
  <c r="D10" i="13"/>
  <c r="D11" i="13"/>
  <c r="D12" i="13"/>
  <c r="D13" i="13"/>
  <c r="D14" i="13"/>
  <c r="D15" i="13"/>
  <c r="D3" i="13"/>
  <c r="C4" i="13"/>
  <c r="C5" i="13"/>
  <c r="C6" i="13"/>
  <c r="C7" i="13"/>
  <c r="C8" i="13"/>
  <c r="C9" i="13"/>
  <c r="C10" i="13"/>
  <c r="C11" i="13"/>
  <c r="C12" i="13"/>
  <c r="C13" i="13"/>
  <c r="C14" i="13"/>
  <c r="C15" i="13"/>
  <c r="C3" i="13"/>
  <c r="AB41" i="12"/>
  <c r="AA41" i="12"/>
  <c r="AB40" i="12"/>
  <c r="AA40" i="12"/>
  <c r="AB39" i="12"/>
  <c r="AA39" i="12"/>
  <c r="AB38" i="12"/>
  <c r="AA38" i="12"/>
  <c r="AB37" i="12"/>
  <c r="AA37" i="12"/>
  <c r="AB36" i="12"/>
  <c r="AA36" i="12"/>
  <c r="AB35" i="12"/>
  <c r="AA35" i="12"/>
  <c r="AB34" i="12"/>
  <c r="AA34" i="12"/>
  <c r="AB33" i="12"/>
  <c r="AA33" i="12"/>
  <c r="AB32" i="12"/>
  <c r="AA32" i="12"/>
  <c r="AB31" i="12"/>
  <c r="AA31" i="12"/>
  <c r="AB30" i="12"/>
  <c r="AA30" i="12"/>
  <c r="AB29" i="12"/>
  <c r="AA29" i="12"/>
  <c r="AB28" i="12"/>
  <c r="AA28" i="12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AB8" i="12"/>
  <c r="AA8" i="12"/>
  <c r="AB7" i="12"/>
  <c r="AA7" i="12"/>
  <c r="AB6" i="12"/>
  <c r="AA6" i="12"/>
  <c r="AB5" i="12"/>
  <c r="AA5" i="12"/>
  <c r="AB4" i="12"/>
  <c r="AA4" i="12"/>
  <c r="AB3" i="12"/>
  <c r="AA3" i="12"/>
  <c r="AB41" i="11"/>
  <c r="AA41" i="11"/>
  <c r="AB40" i="11"/>
  <c r="AA40" i="11"/>
  <c r="AB39" i="11"/>
  <c r="AA39" i="11"/>
  <c r="AB38" i="11"/>
  <c r="AA38" i="11"/>
  <c r="AB37" i="11"/>
  <c r="AA37" i="11"/>
  <c r="AB36" i="11"/>
  <c r="AA36" i="11"/>
  <c r="AB35" i="11"/>
  <c r="AA35" i="11"/>
  <c r="AB34" i="11"/>
  <c r="AA34" i="11"/>
  <c r="AB33" i="11"/>
  <c r="AA33" i="11"/>
  <c r="AB32" i="11"/>
  <c r="AA32" i="11"/>
  <c r="AB31" i="11"/>
  <c r="AA31" i="11"/>
  <c r="AB30" i="11"/>
  <c r="AA30" i="11"/>
  <c r="AB29" i="11"/>
  <c r="AA29" i="11"/>
  <c r="AB28" i="11"/>
  <c r="AA28" i="11"/>
  <c r="AB27" i="11"/>
  <c r="AA27" i="11"/>
  <c r="AB26" i="11"/>
  <c r="AA26" i="11"/>
  <c r="AB25" i="11"/>
  <c r="AA25" i="11"/>
  <c r="AB24" i="11"/>
  <c r="AA24" i="11"/>
  <c r="AB23" i="11"/>
  <c r="AA23" i="11"/>
  <c r="AB22" i="11"/>
  <c r="AA22" i="11"/>
  <c r="AB21" i="11"/>
  <c r="AA21" i="11"/>
  <c r="AB20" i="11"/>
  <c r="AA20" i="11"/>
  <c r="AB19" i="11"/>
  <c r="AA19" i="11"/>
  <c r="AB18" i="11"/>
  <c r="AA18" i="11"/>
  <c r="AB17" i="11"/>
  <c r="AA17" i="11"/>
  <c r="AB16" i="11"/>
  <c r="AA16" i="11"/>
  <c r="AB15" i="11"/>
  <c r="AA15" i="11"/>
  <c r="AB14" i="11"/>
  <c r="AA14" i="11"/>
  <c r="AB13" i="11"/>
  <c r="AA13" i="11"/>
  <c r="AB12" i="11"/>
  <c r="AA12" i="11"/>
  <c r="AB11" i="11"/>
  <c r="AA11" i="11"/>
  <c r="AB10" i="11"/>
  <c r="AA10" i="11"/>
  <c r="AB9" i="11"/>
  <c r="AA9" i="11"/>
  <c r="AB8" i="11"/>
  <c r="AA8" i="11"/>
  <c r="AB7" i="11"/>
  <c r="AA7" i="11"/>
  <c r="AB6" i="11"/>
  <c r="AA6" i="11"/>
  <c r="AB5" i="11"/>
  <c r="AA5" i="11"/>
  <c r="AB4" i="11"/>
  <c r="AA4" i="11"/>
  <c r="AB3" i="11"/>
  <c r="AA3" i="11"/>
  <c r="AB54" i="10"/>
  <c r="AA54" i="10"/>
  <c r="AB53" i="10"/>
  <c r="AA53" i="10"/>
  <c r="AB52" i="10"/>
  <c r="AA52" i="10"/>
  <c r="AB51" i="10"/>
  <c r="AA51" i="10"/>
  <c r="AB50" i="10"/>
  <c r="AA50" i="10"/>
  <c r="AB49" i="10"/>
  <c r="AA49" i="10"/>
  <c r="AB48" i="10"/>
  <c r="AA48" i="10"/>
  <c r="AB47" i="10"/>
  <c r="AA47" i="10"/>
  <c r="AB46" i="10"/>
  <c r="AA46" i="10"/>
  <c r="AB45" i="10"/>
  <c r="AA45" i="10"/>
  <c r="AB44" i="10"/>
  <c r="AA44" i="10"/>
  <c r="AB43" i="10"/>
  <c r="AA43" i="10"/>
  <c r="AB42" i="10"/>
  <c r="AA42" i="10"/>
  <c r="AB41" i="10"/>
  <c r="AA41" i="10"/>
  <c r="AB40" i="10"/>
  <c r="AA40" i="10"/>
  <c r="AB39" i="10"/>
  <c r="AA39" i="10"/>
  <c r="AB38" i="10"/>
  <c r="AA38" i="10"/>
  <c r="AB37" i="10"/>
  <c r="AA37" i="10"/>
  <c r="AB36" i="10"/>
  <c r="AA36" i="10"/>
  <c r="AB35" i="10"/>
  <c r="AA35" i="10"/>
  <c r="AB34" i="10"/>
  <c r="AA34" i="10"/>
  <c r="AB33" i="10"/>
  <c r="AA33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B6" i="10"/>
  <c r="AA6" i="10"/>
  <c r="AB5" i="10"/>
  <c r="AA5" i="10"/>
  <c r="AB4" i="10"/>
  <c r="AA4" i="10"/>
  <c r="AB3" i="10"/>
  <c r="AA3" i="10"/>
  <c r="AB54" i="9"/>
  <c r="AA54" i="9"/>
  <c r="AB53" i="9"/>
  <c r="AA53" i="9"/>
  <c r="AB52" i="9"/>
  <c r="AA52" i="9"/>
  <c r="AB51" i="9"/>
  <c r="AA51" i="9"/>
  <c r="AB50" i="9"/>
  <c r="AA50" i="9"/>
  <c r="AB49" i="9"/>
  <c r="AA49" i="9"/>
  <c r="AB48" i="9"/>
  <c r="AA48" i="9"/>
  <c r="AB47" i="9"/>
  <c r="AA47" i="9"/>
  <c r="AB46" i="9"/>
  <c r="AA46" i="9"/>
  <c r="AB45" i="9"/>
  <c r="AA45" i="9"/>
  <c r="AB44" i="9"/>
  <c r="AA44" i="9"/>
  <c r="AB43" i="9"/>
  <c r="AA43" i="9"/>
  <c r="AB42" i="9"/>
  <c r="AA42" i="9"/>
  <c r="AB41" i="9"/>
  <c r="AA41" i="9"/>
  <c r="AB40" i="9"/>
  <c r="AA40" i="9"/>
  <c r="AB39" i="9"/>
  <c r="AA39" i="9"/>
  <c r="AB38" i="9"/>
  <c r="AA38" i="9"/>
  <c r="AB37" i="9"/>
  <c r="AA37" i="9"/>
  <c r="AB36" i="9"/>
  <c r="AA36" i="9"/>
  <c r="AB35" i="9"/>
  <c r="AA35" i="9"/>
  <c r="AB34" i="9"/>
  <c r="AA34" i="9"/>
  <c r="AB33" i="9"/>
  <c r="AA33" i="9"/>
  <c r="AB32" i="9"/>
  <c r="AA32" i="9"/>
  <c r="AB31" i="9"/>
  <c r="AA31" i="9"/>
  <c r="AB30" i="9"/>
  <c r="AA30" i="9"/>
  <c r="AB29" i="9"/>
  <c r="AA29" i="9"/>
  <c r="AB28" i="9"/>
  <c r="AA28" i="9"/>
  <c r="AB27" i="9"/>
  <c r="AA27" i="9"/>
  <c r="AB26" i="9"/>
  <c r="AA26" i="9"/>
  <c r="AB25" i="9"/>
  <c r="AA25" i="9"/>
  <c r="AB24" i="9"/>
  <c r="AA24" i="9"/>
  <c r="AB23" i="9"/>
  <c r="AA23" i="9"/>
  <c r="AB22" i="9"/>
  <c r="AA22" i="9"/>
  <c r="AB21" i="9"/>
  <c r="AA21" i="9"/>
  <c r="AB20" i="9"/>
  <c r="AA20" i="9"/>
  <c r="AB19" i="9"/>
  <c r="AA19" i="9"/>
  <c r="AB18" i="9"/>
  <c r="AA18" i="9"/>
  <c r="AB17" i="9"/>
  <c r="AA17" i="9"/>
  <c r="AB16" i="9"/>
  <c r="AA16" i="9"/>
  <c r="AB15" i="9"/>
  <c r="AA15" i="9"/>
  <c r="AB14" i="9"/>
  <c r="AA14" i="9"/>
  <c r="AB13" i="9"/>
  <c r="AA13" i="9"/>
  <c r="AB12" i="9"/>
  <c r="AA12" i="9"/>
  <c r="AB11" i="9"/>
  <c r="AA11" i="9"/>
  <c r="AB10" i="9"/>
  <c r="AA10" i="9"/>
  <c r="AB9" i="9"/>
  <c r="AA9" i="9"/>
  <c r="AB8" i="9"/>
  <c r="AA8" i="9"/>
  <c r="AB7" i="9"/>
  <c r="AA7" i="9"/>
  <c r="AB6" i="9"/>
  <c r="AA6" i="9"/>
  <c r="AB5" i="9"/>
  <c r="AA5" i="9"/>
  <c r="AB4" i="9"/>
  <c r="AA4" i="9"/>
  <c r="AB3" i="9"/>
  <c r="AA3" i="9"/>
  <c r="AB54" i="8"/>
  <c r="AA54" i="8"/>
  <c r="AB53" i="8"/>
  <c r="AA53" i="8"/>
  <c r="AB52" i="8"/>
  <c r="AA52" i="8"/>
  <c r="AB51" i="8"/>
  <c r="AA51" i="8"/>
  <c r="AB50" i="8"/>
  <c r="AA50" i="8"/>
  <c r="AB49" i="8"/>
  <c r="AA49" i="8"/>
  <c r="AB48" i="8"/>
  <c r="AA48" i="8"/>
  <c r="AB47" i="8"/>
  <c r="AA47" i="8"/>
  <c r="AB46" i="8"/>
  <c r="AA46" i="8"/>
  <c r="AB45" i="8"/>
  <c r="AA45" i="8"/>
  <c r="AB44" i="8"/>
  <c r="AA44" i="8"/>
  <c r="AB43" i="8"/>
  <c r="AA43" i="8"/>
  <c r="AB42" i="8"/>
  <c r="AA42" i="8"/>
  <c r="AB41" i="8"/>
  <c r="AA41" i="8"/>
  <c r="AB40" i="8"/>
  <c r="AA40" i="8"/>
  <c r="AB39" i="8"/>
  <c r="AA39" i="8"/>
  <c r="AB38" i="8"/>
  <c r="AA38" i="8"/>
  <c r="AB37" i="8"/>
  <c r="AA37" i="8"/>
  <c r="AB36" i="8"/>
  <c r="AA36" i="8"/>
  <c r="AB35" i="8"/>
  <c r="AA35" i="8"/>
  <c r="AB34" i="8"/>
  <c r="AA34" i="8"/>
  <c r="AB33" i="8"/>
  <c r="AA33" i="8"/>
  <c r="AB32" i="8"/>
  <c r="AA32" i="8"/>
  <c r="AB31" i="8"/>
  <c r="AA31" i="8"/>
  <c r="AB30" i="8"/>
  <c r="AA30" i="8"/>
  <c r="AB29" i="8"/>
  <c r="AA29" i="8"/>
  <c r="AB28" i="8"/>
  <c r="AA28" i="8"/>
  <c r="AB27" i="8"/>
  <c r="AA27" i="8"/>
  <c r="AB26" i="8"/>
  <c r="AA26" i="8"/>
  <c r="AB25" i="8"/>
  <c r="AA25" i="8"/>
  <c r="AB24" i="8"/>
  <c r="AA24" i="8"/>
  <c r="AB23" i="8"/>
  <c r="AA23" i="8"/>
  <c r="AB22" i="8"/>
  <c r="AA22" i="8"/>
  <c r="AB21" i="8"/>
  <c r="AA21" i="8"/>
  <c r="AB20" i="8"/>
  <c r="AA20" i="8"/>
  <c r="AB19" i="8"/>
  <c r="AA19" i="8"/>
  <c r="AB18" i="8"/>
  <c r="AA18" i="8"/>
  <c r="AB17" i="8"/>
  <c r="AA17" i="8"/>
  <c r="AB16" i="8"/>
  <c r="AA16" i="8"/>
  <c r="AB15" i="8"/>
  <c r="AA15" i="8"/>
  <c r="AB14" i="8"/>
  <c r="AA14" i="8"/>
  <c r="AB13" i="8"/>
  <c r="AA13" i="8"/>
  <c r="AB12" i="8"/>
  <c r="AA12" i="8"/>
  <c r="AB11" i="8"/>
  <c r="AA11" i="8"/>
  <c r="AB10" i="8"/>
  <c r="AA10" i="8"/>
  <c r="AB9" i="8"/>
  <c r="AA9" i="8"/>
  <c r="AB8" i="8"/>
  <c r="AA8" i="8"/>
  <c r="AB7" i="8"/>
  <c r="AA7" i="8"/>
  <c r="AB6" i="8"/>
  <c r="AA6" i="8"/>
  <c r="AB5" i="8"/>
  <c r="AA5" i="8"/>
  <c r="AB4" i="8"/>
  <c r="AA4" i="8"/>
  <c r="AB3" i="8"/>
  <c r="AA3" i="8"/>
  <c r="AB54" i="7"/>
  <c r="AA54" i="7"/>
  <c r="AB53" i="7"/>
  <c r="AA53" i="7"/>
  <c r="AB52" i="7"/>
  <c r="AA52" i="7"/>
  <c r="AB51" i="7"/>
  <c r="AA51" i="7"/>
  <c r="AB50" i="7"/>
  <c r="AA50" i="7"/>
  <c r="AB49" i="7"/>
  <c r="AA49" i="7"/>
  <c r="AB48" i="7"/>
  <c r="AA48" i="7"/>
  <c r="AB47" i="7"/>
  <c r="AA47" i="7"/>
  <c r="AB46" i="7"/>
  <c r="AA46" i="7"/>
  <c r="AB45" i="7"/>
  <c r="AA45" i="7"/>
  <c r="AB44" i="7"/>
  <c r="AA44" i="7"/>
  <c r="AB43" i="7"/>
  <c r="AA43" i="7"/>
  <c r="AB42" i="7"/>
  <c r="AA42" i="7"/>
  <c r="AB41" i="7"/>
  <c r="AA41" i="7"/>
  <c r="AB40" i="7"/>
  <c r="AA40" i="7"/>
  <c r="AB39" i="7"/>
  <c r="AA39" i="7"/>
  <c r="AB38" i="7"/>
  <c r="AA38" i="7"/>
  <c r="AB37" i="7"/>
  <c r="AA37" i="7"/>
  <c r="AB36" i="7"/>
  <c r="AA36" i="7"/>
  <c r="AB35" i="7"/>
  <c r="AA35" i="7"/>
  <c r="AB34" i="7"/>
  <c r="AA34" i="7"/>
  <c r="AB33" i="7"/>
  <c r="AA33" i="7"/>
  <c r="AB32" i="7"/>
  <c r="AA32" i="7"/>
  <c r="AB31" i="7"/>
  <c r="AA31" i="7"/>
  <c r="AB30" i="7"/>
  <c r="AA30" i="7"/>
  <c r="AB29" i="7"/>
  <c r="AA29" i="7"/>
  <c r="AB28" i="7"/>
  <c r="AA28" i="7"/>
  <c r="AB27" i="7"/>
  <c r="AA27" i="7"/>
  <c r="AB26" i="7"/>
  <c r="AA26" i="7"/>
  <c r="AB25" i="7"/>
  <c r="AA25" i="7"/>
  <c r="AB24" i="7"/>
  <c r="AA24" i="7"/>
  <c r="AB23" i="7"/>
  <c r="AA23" i="7"/>
  <c r="AB22" i="7"/>
  <c r="AA22" i="7"/>
  <c r="AB21" i="7"/>
  <c r="AA21" i="7"/>
  <c r="AB20" i="7"/>
  <c r="AA20" i="7"/>
  <c r="AB19" i="7"/>
  <c r="AA19" i="7"/>
  <c r="AB18" i="7"/>
  <c r="AA18" i="7"/>
  <c r="AB17" i="7"/>
  <c r="AA17" i="7"/>
  <c r="AB16" i="7"/>
  <c r="AA16" i="7"/>
  <c r="AB15" i="7"/>
  <c r="AA15" i="7"/>
  <c r="AB14" i="7"/>
  <c r="AA14" i="7"/>
  <c r="AB13" i="7"/>
  <c r="AA13" i="7"/>
  <c r="AB12" i="7"/>
  <c r="AA12" i="7"/>
  <c r="AB11" i="7"/>
  <c r="AA11" i="7"/>
  <c r="AB10" i="7"/>
  <c r="AA10" i="7"/>
  <c r="AB9" i="7"/>
  <c r="AA9" i="7"/>
  <c r="AB8" i="7"/>
  <c r="AA8" i="7"/>
  <c r="AB7" i="7"/>
  <c r="AA7" i="7"/>
  <c r="AB6" i="7"/>
  <c r="AA6" i="7"/>
  <c r="AB5" i="7"/>
  <c r="AA5" i="7"/>
  <c r="AB4" i="7"/>
  <c r="AA4" i="7"/>
  <c r="AB3" i="7"/>
  <c r="AA3" i="7"/>
  <c r="AB41" i="6"/>
  <c r="AA41" i="6"/>
  <c r="AB40" i="6"/>
  <c r="AA40" i="6"/>
  <c r="AB39" i="6"/>
  <c r="AA39" i="6"/>
  <c r="AB38" i="6"/>
  <c r="AA38" i="6"/>
  <c r="AB37" i="6"/>
  <c r="AA37" i="6"/>
  <c r="AB36" i="6"/>
  <c r="AA36" i="6"/>
  <c r="AB35" i="6"/>
  <c r="AA35" i="6"/>
  <c r="AB34" i="6"/>
  <c r="AA34" i="6"/>
  <c r="AB33" i="6"/>
  <c r="AA33" i="6"/>
  <c r="AB32" i="6"/>
  <c r="AA32" i="6"/>
  <c r="AB31" i="6"/>
  <c r="AA31" i="6"/>
  <c r="AB30" i="6"/>
  <c r="AA30" i="6"/>
  <c r="AB29" i="6"/>
  <c r="AA29" i="6"/>
  <c r="AB28" i="6"/>
  <c r="AA28" i="6"/>
  <c r="AB27" i="6"/>
  <c r="AA27" i="6"/>
  <c r="AB26" i="6"/>
  <c r="AA26" i="6"/>
  <c r="AB25" i="6"/>
  <c r="AA25" i="6"/>
  <c r="AB24" i="6"/>
  <c r="AA24" i="6"/>
  <c r="AB23" i="6"/>
  <c r="AA23" i="6"/>
  <c r="AB22" i="6"/>
  <c r="AA22" i="6"/>
  <c r="AB21" i="6"/>
  <c r="AA21" i="6"/>
  <c r="AB20" i="6"/>
  <c r="AA20" i="6"/>
  <c r="AB19" i="6"/>
  <c r="AA19" i="6"/>
  <c r="AB18" i="6"/>
  <c r="AA18" i="6"/>
  <c r="AB17" i="6"/>
  <c r="AA17" i="6"/>
  <c r="AB16" i="6"/>
  <c r="AA16" i="6"/>
  <c r="AB15" i="6"/>
  <c r="AA15" i="6"/>
  <c r="AB14" i="6"/>
  <c r="AA14" i="6"/>
  <c r="AB13" i="6"/>
  <c r="AA13" i="6"/>
  <c r="AB12" i="6"/>
  <c r="AA12" i="6"/>
  <c r="AB11" i="6"/>
  <c r="AA11" i="6"/>
  <c r="AB10" i="6"/>
  <c r="AA10" i="6"/>
  <c r="AB9" i="6"/>
  <c r="AA9" i="6"/>
  <c r="AB8" i="6"/>
  <c r="AA8" i="6"/>
  <c r="AB7" i="6"/>
  <c r="AA7" i="6"/>
  <c r="AB6" i="6"/>
  <c r="AA6" i="6"/>
  <c r="AB5" i="6"/>
  <c r="AA5" i="6"/>
  <c r="AB4" i="6"/>
  <c r="AA4" i="6"/>
  <c r="AB3" i="6"/>
  <c r="AA3" i="6"/>
  <c r="AB54" i="5"/>
  <c r="AA54" i="5"/>
  <c r="AB53" i="5"/>
  <c r="AA53" i="5"/>
  <c r="AB52" i="5"/>
  <c r="AA52" i="5"/>
  <c r="AB51" i="5"/>
  <c r="AA51" i="5"/>
  <c r="AB50" i="5"/>
  <c r="AA50" i="5"/>
  <c r="AB49" i="5"/>
  <c r="AA49" i="5"/>
  <c r="AB48" i="5"/>
  <c r="AA48" i="5"/>
  <c r="AB47" i="5"/>
  <c r="AA47" i="5"/>
  <c r="AB46" i="5"/>
  <c r="AA46" i="5"/>
  <c r="AB45" i="5"/>
  <c r="AA45" i="5"/>
  <c r="AB44" i="5"/>
  <c r="AA44" i="5"/>
  <c r="AB43" i="5"/>
  <c r="AA43" i="5"/>
  <c r="AB42" i="5"/>
  <c r="AA42" i="5"/>
  <c r="AB41" i="5"/>
  <c r="AA41" i="5"/>
  <c r="AB40" i="5"/>
  <c r="AA40" i="5"/>
  <c r="AB39" i="5"/>
  <c r="AA39" i="5"/>
  <c r="AB38" i="5"/>
  <c r="AA38" i="5"/>
  <c r="AB37" i="5"/>
  <c r="AA37" i="5"/>
  <c r="AB36" i="5"/>
  <c r="AA36" i="5"/>
  <c r="AB35" i="5"/>
  <c r="AA35" i="5"/>
  <c r="AB34" i="5"/>
  <c r="AA34" i="5"/>
  <c r="AB33" i="5"/>
  <c r="AA33" i="5"/>
  <c r="AB32" i="5"/>
  <c r="AA32" i="5"/>
  <c r="AB31" i="5"/>
  <c r="AA31" i="5"/>
  <c r="AB30" i="5"/>
  <c r="AA30" i="5"/>
  <c r="AB29" i="5"/>
  <c r="AA29" i="5"/>
  <c r="AB28" i="5"/>
  <c r="AA28" i="5"/>
  <c r="AB27" i="5"/>
  <c r="AA27" i="5"/>
  <c r="AB26" i="5"/>
  <c r="AA26" i="5"/>
  <c r="AB25" i="5"/>
  <c r="AA25" i="5"/>
  <c r="AB24" i="5"/>
  <c r="AA24" i="5"/>
  <c r="AB23" i="5"/>
  <c r="AA23" i="5"/>
  <c r="AB22" i="5"/>
  <c r="AA22" i="5"/>
  <c r="AB21" i="5"/>
  <c r="AA21" i="5"/>
  <c r="AB20" i="5"/>
  <c r="AA20" i="5"/>
  <c r="AB19" i="5"/>
  <c r="AA19" i="5"/>
  <c r="AB18" i="5"/>
  <c r="AA18" i="5"/>
  <c r="AB17" i="5"/>
  <c r="AA17" i="5"/>
  <c r="AB16" i="5"/>
  <c r="AA16" i="5"/>
  <c r="AB15" i="5"/>
  <c r="AA15" i="5"/>
  <c r="AB14" i="5"/>
  <c r="AA14" i="5"/>
  <c r="AB13" i="5"/>
  <c r="AA13" i="5"/>
  <c r="AB12" i="5"/>
  <c r="AA12" i="5"/>
  <c r="AB11" i="5"/>
  <c r="AA11" i="5"/>
  <c r="AB10" i="5"/>
  <c r="AA10" i="5"/>
  <c r="AB9" i="5"/>
  <c r="AA9" i="5"/>
  <c r="AB8" i="5"/>
  <c r="AA8" i="5"/>
  <c r="AB7" i="5"/>
  <c r="AA7" i="5"/>
  <c r="AB6" i="5"/>
  <c r="AA6" i="5"/>
  <c r="AB5" i="5"/>
  <c r="AA5" i="5"/>
  <c r="AB4" i="5"/>
  <c r="AA4" i="5"/>
  <c r="AB3" i="5"/>
  <c r="AA3" i="5"/>
  <c r="AB54" i="4"/>
  <c r="AA54" i="4"/>
  <c r="AB53" i="4"/>
  <c r="AA53" i="4"/>
  <c r="AB52" i="4"/>
  <c r="AA52" i="4"/>
  <c r="AB51" i="4"/>
  <c r="AA51" i="4"/>
  <c r="AB50" i="4"/>
  <c r="AA50" i="4"/>
  <c r="AB49" i="4"/>
  <c r="AA49" i="4"/>
  <c r="AB48" i="4"/>
  <c r="AA48" i="4"/>
  <c r="AB47" i="4"/>
  <c r="AA47" i="4"/>
  <c r="AB46" i="4"/>
  <c r="AA46" i="4"/>
  <c r="AB45" i="4"/>
  <c r="AA45" i="4"/>
  <c r="AB44" i="4"/>
  <c r="AA44" i="4"/>
  <c r="AB43" i="4"/>
  <c r="AA43" i="4"/>
  <c r="AB42" i="4"/>
  <c r="AA42" i="4"/>
  <c r="AB41" i="4"/>
  <c r="AA41" i="4"/>
  <c r="AB40" i="4"/>
  <c r="AA40" i="4"/>
  <c r="AB39" i="4"/>
  <c r="AA39" i="4"/>
  <c r="AB38" i="4"/>
  <c r="AA38" i="4"/>
  <c r="AB37" i="4"/>
  <c r="AA37" i="4"/>
  <c r="AB36" i="4"/>
  <c r="AA36" i="4"/>
  <c r="AB35" i="4"/>
  <c r="AA35" i="4"/>
  <c r="AB34" i="4"/>
  <c r="AA34" i="4"/>
  <c r="AB33" i="4"/>
  <c r="AA33" i="4"/>
  <c r="AB32" i="4"/>
  <c r="AA32" i="4"/>
  <c r="AB31" i="4"/>
  <c r="AA31" i="4"/>
  <c r="AB30" i="4"/>
  <c r="AA30" i="4"/>
  <c r="AB29" i="4"/>
  <c r="AA29" i="4"/>
  <c r="AB28" i="4"/>
  <c r="AA28" i="4"/>
  <c r="AB27" i="4"/>
  <c r="AA27" i="4"/>
  <c r="AB26" i="4"/>
  <c r="AA26" i="4"/>
  <c r="AB25" i="4"/>
  <c r="AA25" i="4"/>
  <c r="AB24" i="4"/>
  <c r="AA24" i="4"/>
  <c r="AB23" i="4"/>
  <c r="AA23" i="4"/>
  <c r="AB22" i="4"/>
  <c r="AA22" i="4"/>
  <c r="AB21" i="4"/>
  <c r="AA21" i="4"/>
  <c r="AB20" i="4"/>
  <c r="AA20" i="4"/>
  <c r="AB19" i="4"/>
  <c r="AA19" i="4"/>
  <c r="AB18" i="4"/>
  <c r="AA18" i="4"/>
  <c r="AB17" i="4"/>
  <c r="AA17" i="4"/>
  <c r="AB16" i="4"/>
  <c r="AA16" i="4"/>
  <c r="AB15" i="4"/>
  <c r="AA15" i="4"/>
  <c r="AB14" i="4"/>
  <c r="AA14" i="4"/>
  <c r="AB13" i="4"/>
  <c r="AA13" i="4"/>
  <c r="AB12" i="4"/>
  <c r="AA12" i="4"/>
  <c r="AB11" i="4"/>
  <c r="AA11" i="4"/>
  <c r="AB10" i="4"/>
  <c r="AA10" i="4"/>
  <c r="AB9" i="4"/>
  <c r="AA9" i="4"/>
  <c r="AB8" i="4"/>
  <c r="AA8" i="4"/>
  <c r="AB7" i="4"/>
  <c r="AA7" i="4"/>
  <c r="AB6" i="4"/>
  <c r="AA6" i="4"/>
  <c r="AB5" i="4"/>
  <c r="AA5" i="4"/>
  <c r="AB4" i="4"/>
  <c r="AA4" i="4"/>
  <c r="AB3" i="4"/>
  <c r="AA3" i="4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3" i="12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3" i="1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3" i="10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3" i="9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3" i="8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3" i="7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3" i="6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3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3" i="4"/>
  <c r="AB54" i="3"/>
  <c r="AA54" i="3"/>
  <c r="AB53" i="3"/>
  <c r="AA53" i="3"/>
  <c r="AB52" i="3"/>
  <c r="AA52" i="3"/>
  <c r="AB51" i="3"/>
  <c r="AA51" i="3"/>
  <c r="AB50" i="3"/>
  <c r="AA50" i="3"/>
  <c r="AB49" i="3"/>
  <c r="AA49" i="3"/>
  <c r="AB48" i="3"/>
  <c r="AA48" i="3"/>
  <c r="AB47" i="3"/>
  <c r="AA47" i="3"/>
  <c r="AB46" i="3"/>
  <c r="AA46" i="3"/>
  <c r="AB45" i="3"/>
  <c r="AA45" i="3"/>
  <c r="AB44" i="3"/>
  <c r="AA44" i="3"/>
  <c r="AB43" i="3"/>
  <c r="AA43" i="3"/>
  <c r="AB42" i="3"/>
  <c r="AA42" i="3"/>
  <c r="AB41" i="3"/>
  <c r="AA41" i="3"/>
  <c r="AB40" i="3"/>
  <c r="AA40" i="3"/>
  <c r="AB39" i="3"/>
  <c r="AA39" i="3"/>
  <c r="AB38" i="3"/>
  <c r="AA38" i="3"/>
  <c r="AB37" i="3"/>
  <c r="AA37" i="3"/>
  <c r="AB36" i="3"/>
  <c r="AA36" i="3"/>
  <c r="AB35" i="3"/>
  <c r="AA35" i="3"/>
  <c r="AB34" i="3"/>
  <c r="AA34" i="3"/>
  <c r="AB33" i="3"/>
  <c r="AA33" i="3"/>
  <c r="AB32" i="3"/>
  <c r="AA32" i="3"/>
  <c r="AB31" i="3"/>
  <c r="AA31" i="3"/>
  <c r="AB30" i="3"/>
  <c r="AA30" i="3"/>
  <c r="AB29" i="3"/>
  <c r="AA29" i="3"/>
  <c r="AB28" i="3"/>
  <c r="AA28" i="3"/>
  <c r="AB27" i="3"/>
  <c r="AA27" i="3"/>
  <c r="AB26" i="3"/>
  <c r="AA26" i="3"/>
  <c r="AB25" i="3"/>
  <c r="AA25" i="3"/>
  <c r="AB24" i="3"/>
  <c r="AA24" i="3"/>
  <c r="AB23" i="3"/>
  <c r="AA23" i="3"/>
  <c r="AB22" i="3"/>
  <c r="AA22" i="3"/>
  <c r="AB21" i="3"/>
  <c r="AA21" i="3"/>
  <c r="AB20" i="3"/>
  <c r="AA20" i="3"/>
  <c r="AB19" i="3"/>
  <c r="AA19" i="3"/>
  <c r="AB18" i="3"/>
  <c r="AA18" i="3"/>
  <c r="AB17" i="3"/>
  <c r="AA17" i="3"/>
  <c r="AB16" i="3"/>
  <c r="AA16" i="3"/>
  <c r="AB15" i="3"/>
  <c r="AA15" i="3"/>
  <c r="AB14" i="3"/>
  <c r="AA14" i="3"/>
  <c r="AB13" i="3"/>
  <c r="AA13" i="3"/>
  <c r="AB12" i="3"/>
  <c r="AA12" i="3"/>
  <c r="AB11" i="3"/>
  <c r="AA11" i="3"/>
  <c r="AB10" i="3"/>
  <c r="AA10" i="3"/>
  <c r="AB9" i="3"/>
  <c r="AA9" i="3"/>
  <c r="AB8" i="3"/>
  <c r="AA8" i="3"/>
  <c r="AB7" i="3"/>
  <c r="AA7" i="3"/>
  <c r="AB6" i="3"/>
  <c r="AA6" i="3"/>
  <c r="AB5" i="3"/>
  <c r="AA5" i="3"/>
  <c r="AB4" i="3"/>
  <c r="AA4" i="3"/>
  <c r="AB3" i="3"/>
  <c r="AA3" i="3"/>
  <c r="C54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3" i="3"/>
  <c r="AB53" i="1"/>
  <c r="AA53" i="1"/>
  <c r="AB52" i="1"/>
  <c r="AA52" i="1"/>
  <c r="AB51" i="1"/>
  <c r="AA51" i="1"/>
  <c r="AA50" i="1"/>
  <c r="AA49" i="1"/>
  <c r="AA48" i="1"/>
  <c r="AA47" i="1"/>
  <c r="AA46" i="1"/>
  <c r="AB45" i="1"/>
  <c r="AA45" i="1"/>
  <c r="AB44" i="1"/>
  <c r="AA44" i="1"/>
  <c r="AB43" i="1"/>
  <c r="AA43" i="1"/>
  <c r="AB42" i="1"/>
  <c r="AA42" i="1"/>
  <c r="AB40" i="1"/>
  <c r="AA40" i="1"/>
  <c r="AB39" i="1"/>
  <c r="AA39" i="1"/>
  <c r="AB38" i="1"/>
  <c r="AA38" i="1"/>
  <c r="AA37" i="1"/>
  <c r="AA36" i="1"/>
  <c r="AA35" i="1"/>
  <c r="AA34" i="1"/>
  <c r="AA33" i="1"/>
  <c r="AB32" i="1"/>
  <c r="AA32" i="1"/>
  <c r="AB31" i="1"/>
  <c r="AA31" i="1"/>
  <c r="AB30" i="1"/>
  <c r="AA30" i="1"/>
  <c r="AB29" i="1"/>
  <c r="AA29" i="1"/>
  <c r="AB27" i="1"/>
  <c r="AA27" i="1"/>
  <c r="AB26" i="1"/>
  <c r="AA26" i="1"/>
  <c r="AB25" i="1"/>
  <c r="AA25" i="1"/>
  <c r="AA24" i="1"/>
  <c r="AA23" i="1"/>
  <c r="AA22" i="1"/>
  <c r="AA21" i="1"/>
  <c r="AA20" i="1"/>
  <c r="AB19" i="1"/>
  <c r="AA19" i="1"/>
  <c r="AB18" i="1"/>
  <c r="AA18" i="1"/>
  <c r="AB17" i="1"/>
  <c r="AA17" i="1"/>
  <c r="AB16" i="1"/>
  <c r="AA16" i="1"/>
  <c r="AB14" i="1"/>
  <c r="AA14" i="1"/>
  <c r="AB13" i="1"/>
  <c r="AA13" i="1"/>
  <c r="AB12" i="1"/>
  <c r="AA12" i="1"/>
  <c r="AA11" i="1"/>
  <c r="AA10" i="1"/>
  <c r="AA9" i="1"/>
  <c r="AA8" i="1"/>
  <c r="AA7" i="1"/>
  <c r="AB6" i="1"/>
  <c r="AA6" i="1"/>
  <c r="AB5" i="1"/>
  <c r="AA5" i="1"/>
  <c r="AB4" i="1"/>
  <c r="AA4" i="1"/>
  <c r="AB3" i="1"/>
  <c r="AA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D4" i="1"/>
  <c r="D5" i="1"/>
  <c r="D6" i="1"/>
  <c r="D12" i="1"/>
  <c r="D13" i="1"/>
  <c r="D14" i="1"/>
  <c r="D15" i="1"/>
  <c r="D16" i="1"/>
  <c r="D17" i="1"/>
  <c r="D18" i="1"/>
  <c r="D19" i="1"/>
  <c r="D25" i="1"/>
  <c r="D26" i="1"/>
  <c r="D27" i="1"/>
  <c r="D28" i="1"/>
  <c r="D29" i="1"/>
  <c r="D30" i="1"/>
  <c r="D31" i="1"/>
  <c r="D32" i="1"/>
  <c r="D38" i="1"/>
  <c r="D39" i="1"/>
  <c r="D40" i="1"/>
  <c r="D41" i="1"/>
  <c r="D42" i="1"/>
  <c r="D43" i="1"/>
  <c r="D44" i="1"/>
  <c r="D45" i="1"/>
  <c r="D51" i="1"/>
  <c r="D52" i="1"/>
  <c r="D53" i="1"/>
  <c r="D54" i="1"/>
  <c r="D3" i="1"/>
  <c r="C3" i="1"/>
  <c r="D46" i="3"/>
  <c r="D47" i="3"/>
  <c r="D48" i="3"/>
  <c r="D49" i="3"/>
  <c r="D50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51" i="3"/>
  <c r="D52" i="3"/>
  <c r="D53" i="3"/>
  <c r="D54" i="3"/>
  <c r="D3" i="3"/>
  <c r="E54" i="25"/>
  <c r="F54" i="25"/>
  <c r="G54" i="25"/>
  <c r="H54" i="25"/>
  <c r="I54" i="25"/>
  <c r="J54" i="25"/>
  <c r="K54" i="25"/>
  <c r="L54" i="25"/>
  <c r="B54" i="25"/>
  <c r="D54" i="25" l="1"/>
  <c r="P31" i="28"/>
  <c r="F35" i="29"/>
  <c r="G35" i="29" s="1"/>
  <c r="C54" i="25"/>
  <c r="Q31" i="28" l="1"/>
  <c r="U31" i="28"/>
  <c r="K35" i="29" l="1"/>
  <c r="L35" i="29" s="1"/>
  <c r="V31" i="28"/>
</calcChain>
</file>

<file path=xl/sharedStrings.xml><?xml version="1.0" encoding="utf-8"?>
<sst xmlns="http://schemas.openxmlformats.org/spreadsheetml/2006/main" count="1912" uniqueCount="1910">
  <si>
    <r>
      <rPr>
        <b/>
        <sz val="9"/>
        <color theme="0"/>
        <rFont val="Calibri"/>
        <family val="2"/>
      </rPr>
      <t xml:space="preserve">1 Гкал = </t>
    </r>
  </si>
  <si>
    <r>
      <rPr>
        <b/>
        <sz val="9"/>
        <color theme="0"/>
        <rFont val="Calibri"/>
        <family val="2"/>
      </rPr>
      <t>кВт∙ч</t>
    </r>
  </si>
  <si>
    <r>
      <rPr>
        <b/>
        <sz val="9"/>
        <color theme="0"/>
        <rFont val="Calibri"/>
        <family val="2"/>
      </rPr>
      <t>МИНСК</t>
    </r>
  </si>
  <si>
    <r>
      <rPr>
        <sz val="9"/>
        <color rgb="FF000000"/>
        <rFont val="Calibri"/>
        <family val="2"/>
      </rPr>
      <t>год постройки</t>
    </r>
  </si>
  <si>
    <r>
      <rPr>
        <b/>
        <sz val="9"/>
        <color theme="0"/>
        <rFont val="Calibri"/>
        <family val="2"/>
      </rPr>
      <t>Потребление тепла [Гкал]</t>
    </r>
  </si>
  <si>
    <r>
      <rPr>
        <b/>
        <sz val="9"/>
        <color theme="0"/>
        <rFont val="Calibri"/>
        <family val="2"/>
      </rPr>
      <t>Показатель потребления тепла [кВт∙ч/м</t>
    </r>
    <r>
      <rPr>
        <b/>
        <vertAlign val="superscript"/>
        <sz val="9"/>
        <color theme="0"/>
        <rFont val="Calibri"/>
        <family val="2"/>
        <charset val="204"/>
      </rPr>
      <t>2</t>
    </r>
    <r>
      <rPr>
        <b/>
        <sz val="9"/>
        <color theme="0"/>
        <rFont val="Calibri"/>
        <family val="2"/>
        <charset val="204"/>
      </rPr>
      <t>/год]</t>
    </r>
  </si>
  <si>
    <r>
      <rPr>
        <b/>
        <sz val="10"/>
        <color theme="0"/>
        <rFont val="Calibri"/>
        <family val="2"/>
      </rPr>
      <t>Расчет вручную</t>
    </r>
  </si>
  <si>
    <r>
      <rPr>
        <sz val="9"/>
        <color theme="1"/>
        <rFont val="Calibri"/>
        <family val="2"/>
      </rPr>
      <t>Здание</t>
    </r>
  </si>
  <si>
    <r>
      <rPr>
        <b/>
        <sz val="9"/>
        <color theme="1"/>
        <rFont val="Calibri"/>
        <family val="2"/>
      </rPr>
      <t>Всего</t>
    </r>
  </si>
  <si>
    <r>
      <rPr>
        <b/>
        <sz val="9"/>
        <color theme="1"/>
        <rFont val="Calibri"/>
        <family val="2"/>
      </rPr>
      <t>Средний показатель</t>
    </r>
  </si>
  <si>
    <r>
      <rPr>
        <sz val="9"/>
        <color theme="1"/>
        <rFont val="Calibri"/>
        <family val="2"/>
      </rPr>
      <t>Минск, Логойский тракт</t>
    </r>
  </si>
  <si>
    <r>
      <rPr>
        <sz val="9"/>
        <color theme="1"/>
        <rFont val="Calibri"/>
        <family val="2"/>
      </rPr>
      <t>Брестская, 64-2</t>
    </r>
  </si>
  <si>
    <r>
      <rPr>
        <sz val="9"/>
        <color theme="1"/>
        <rFont val="Calibri"/>
        <family val="2"/>
      </rPr>
      <t>Брестская, 76</t>
    </r>
  </si>
  <si>
    <r>
      <rPr>
        <sz val="9"/>
        <color theme="1"/>
        <rFont val="Calibri"/>
        <family val="2"/>
      </rPr>
      <t>Великоморская, 10</t>
    </r>
  </si>
  <si>
    <r>
      <rPr>
        <sz val="9"/>
        <color theme="1"/>
        <rFont val="Calibri"/>
        <family val="2"/>
      </rPr>
      <t>Горецкого, 21</t>
    </r>
  </si>
  <si>
    <r>
      <rPr>
        <sz val="9"/>
        <color theme="1"/>
        <rFont val="Calibri"/>
        <family val="2"/>
      </rPr>
      <t>Калиновского, 60</t>
    </r>
  </si>
  <si>
    <r>
      <rPr>
        <sz val="9"/>
        <color theme="1"/>
        <rFont val="Calibri"/>
        <family val="2"/>
      </rPr>
      <t>Кальварийская, 44</t>
    </r>
  </si>
  <si>
    <r>
      <rPr>
        <sz val="9"/>
        <color theme="1"/>
        <rFont val="Calibri"/>
        <family val="2"/>
      </rPr>
      <t>Левкова, 10</t>
    </r>
  </si>
  <si>
    <r>
      <rPr>
        <sz val="9"/>
        <color theme="1"/>
        <rFont val="Calibri"/>
        <family val="2"/>
      </rPr>
      <t>Неманская, 17</t>
    </r>
  </si>
  <si>
    <r>
      <rPr>
        <sz val="9"/>
        <color theme="1"/>
        <rFont val="Calibri"/>
        <family val="2"/>
      </rPr>
      <t>Одинцова, 87</t>
    </r>
  </si>
  <si>
    <r>
      <rPr>
        <sz val="9"/>
        <color theme="1"/>
        <rFont val="Calibri"/>
        <family val="2"/>
      </rPr>
      <t>Якуба Коласа, 9</t>
    </r>
  </si>
  <si>
    <r>
      <rPr>
        <b/>
        <sz val="9"/>
        <color rgb="FFFFFF00"/>
        <rFont val="Calibri"/>
        <family val="2"/>
      </rPr>
      <t>Оценка общего фонда зданий г. МИНСКА</t>
    </r>
  </si>
  <si>
    <r>
      <rPr>
        <b/>
        <sz val="9"/>
        <color theme="0"/>
        <rFont val="Calibri"/>
        <family val="2"/>
      </rPr>
      <t>ВИТЕБСК</t>
    </r>
  </si>
  <si>
    <r>
      <rPr>
        <sz val="9"/>
        <color rgb="FF000000"/>
        <rFont val="Calibri"/>
        <family val="2"/>
      </rPr>
      <t>год постройки</t>
    </r>
  </si>
  <si>
    <r>
      <rPr>
        <b/>
        <sz val="9"/>
        <color theme="0"/>
        <rFont val="Calibri"/>
        <family val="2"/>
      </rPr>
      <t>Потребление тепла [Гкал]</t>
    </r>
  </si>
  <si>
    <r>
      <rPr>
        <b/>
        <sz val="9"/>
        <color theme="0"/>
        <rFont val="Calibri"/>
        <family val="2"/>
      </rPr>
      <t>Показатель потребления тепла [кВт∙ч/м</t>
    </r>
    <r>
      <rPr>
        <b/>
        <vertAlign val="superscript"/>
        <sz val="9"/>
        <color theme="0"/>
        <rFont val="Calibri"/>
        <family val="2"/>
        <charset val="204"/>
      </rPr>
      <t>2</t>
    </r>
    <r>
      <rPr>
        <b/>
        <sz val="9"/>
        <color theme="0"/>
        <rFont val="Calibri"/>
        <family val="2"/>
        <charset val="204"/>
      </rPr>
      <t>/год]</t>
    </r>
  </si>
  <si>
    <r>
      <rPr>
        <sz val="9"/>
        <color theme="1"/>
        <rFont val="Calibri"/>
        <family val="2"/>
      </rPr>
      <t>Здание</t>
    </r>
  </si>
  <si>
    <r>
      <rPr>
        <b/>
        <sz val="9"/>
        <color theme="1"/>
        <rFont val="Calibri"/>
        <family val="2"/>
      </rPr>
      <t>Всего</t>
    </r>
  </si>
  <si>
    <r>
      <rPr>
        <sz val="9"/>
        <color theme="1"/>
        <rFont val="Calibri"/>
        <family val="2"/>
      </rPr>
      <t>Богатырева, 9</t>
    </r>
  </si>
  <si>
    <r>
      <rPr>
        <sz val="9"/>
        <color theme="1"/>
        <rFont val="Calibri"/>
        <family val="2"/>
      </rPr>
      <t>Медицинская, 4-1</t>
    </r>
  </si>
  <si>
    <r>
      <rPr>
        <sz val="9"/>
        <rFont val="Calibri"/>
        <family val="2"/>
      </rPr>
      <t>Правды, 47</t>
    </r>
  </si>
  <si>
    <r>
      <rPr>
        <sz val="9"/>
        <color theme="1"/>
        <rFont val="Calibri"/>
        <family val="2"/>
      </rPr>
      <t>Правды, 49</t>
    </r>
  </si>
  <si>
    <r>
      <rPr>
        <sz val="9"/>
        <color theme="1"/>
        <rFont val="Calibri"/>
        <family val="2"/>
      </rPr>
      <t>Правды, 58</t>
    </r>
  </si>
  <si>
    <r>
      <rPr>
        <sz val="9"/>
        <color theme="1"/>
        <rFont val="Calibri"/>
        <family val="2"/>
      </rPr>
      <t>Чкалова, 50</t>
    </r>
  </si>
  <si>
    <r>
      <rPr>
        <sz val="9"/>
        <color theme="1"/>
        <rFont val="Calibri"/>
        <family val="2"/>
      </rPr>
      <t>Чкалова, 66</t>
    </r>
  </si>
  <si>
    <r>
      <rPr>
        <b/>
        <sz val="9"/>
        <color rgb="FFFFFF00"/>
        <rFont val="Calibri"/>
        <family val="2"/>
      </rPr>
      <t>Оценка общего фонда зданий г. ВИТЕБСКА</t>
    </r>
  </si>
  <si>
    <r>
      <rPr>
        <b/>
        <sz val="9"/>
        <color theme="0"/>
        <rFont val="Calibri"/>
        <family val="2"/>
      </rPr>
      <t>ГОМЕЛЬ</t>
    </r>
  </si>
  <si>
    <r>
      <rPr>
        <sz val="9"/>
        <color rgb="FF000000"/>
        <rFont val="Calibri"/>
        <family val="2"/>
      </rPr>
      <t>год постройки</t>
    </r>
  </si>
  <si>
    <r>
      <rPr>
        <b/>
        <sz val="9"/>
        <color theme="0"/>
        <rFont val="Calibri"/>
        <family val="2"/>
      </rPr>
      <t>Потребление тепла [Гкал]</t>
    </r>
  </si>
  <si>
    <r>
      <rPr>
        <b/>
        <sz val="9"/>
        <color theme="0"/>
        <rFont val="Calibri"/>
        <family val="2"/>
      </rPr>
      <t>Показатель потребления тепла [кВт∙ч/м</t>
    </r>
    <r>
      <rPr>
        <b/>
        <vertAlign val="superscript"/>
        <sz val="9"/>
        <color theme="0"/>
        <rFont val="Calibri"/>
        <family val="2"/>
        <charset val="204"/>
      </rPr>
      <t>2</t>
    </r>
    <r>
      <rPr>
        <b/>
        <sz val="9"/>
        <color theme="0"/>
        <rFont val="Calibri"/>
        <family val="2"/>
        <charset val="204"/>
      </rPr>
      <t>/год]</t>
    </r>
  </si>
  <si>
    <r>
      <rPr>
        <sz val="9"/>
        <color theme="1"/>
        <rFont val="Calibri"/>
        <family val="2"/>
      </rPr>
      <t>Здание</t>
    </r>
  </si>
  <si>
    <r>
      <rPr>
        <b/>
        <sz val="9"/>
        <color theme="1"/>
        <rFont val="Calibri"/>
        <family val="2"/>
      </rPr>
      <t>Всего</t>
    </r>
  </si>
  <si>
    <r>
      <rPr>
        <sz val="9"/>
        <color theme="1"/>
        <rFont val="Calibri"/>
        <family val="2"/>
      </rPr>
      <t>Бородина, 18</t>
    </r>
  </si>
  <si>
    <r>
      <rPr>
        <sz val="9"/>
        <color theme="1"/>
        <rFont val="Calibri"/>
        <family val="2"/>
      </rPr>
      <t>Гомельская правда, 3</t>
    </r>
  </si>
  <si>
    <r>
      <rPr>
        <sz val="9"/>
        <color theme="1"/>
        <rFont val="Calibri"/>
        <family val="2"/>
      </rPr>
      <t>Гомельская правда, 12</t>
    </r>
  </si>
  <si>
    <r>
      <rPr>
        <sz val="9"/>
        <color theme="1"/>
        <rFont val="Calibri"/>
        <family val="2"/>
      </rPr>
      <t>Каленикова, 3</t>
    </r>
  </si>
  <si>
    <r>
      <rPr>
        <sz val="9"/>
        <color theme="1"/>
        <rFont val="Calibri"/>
        <family val="2"/>
      </rPr>
      <t>Речицкий, 23</t>
    </r>
  </si>
  <si>
    <r>
      <rPr>
        <sz val="9"/>
        <color theme="1"/>
        <rFont val="Calibri"/>
        <family val="2"/>
      </rPr>
      <t>Речицкий, 33</t>
    </r>
  </si>
  <si>
    <r>
      <rPr>
        <sz val="9"/>
        <color theme="1"/>
        <rFont val="Calibri"/>
        <family val="2"/>
      </rPr>
      <t>Речицкий, 75</t>
    </r>
  </si>
  <si>
    <r>
      <rPr>
        <b/>
        <sz val="9"/>
        <color rgb="FFFFFF00"/>
        <rFont val="Calibri"/>
        <family val="2"/>
      </rPr>
      <t>Оценка общего фонда зданий г. ГОМЕЛЯ</t>
    </r>
  </si>
  <si>
    <r>
      <rPr>
        <b/>
        <sz val="9"/>
        <color theme="0"/>
        <rFont val="Calibri"/>
        <family val="2"/>
      </rPr>
      <t xml:space="preserve">1 Гкал = </t>
    </r>
  </si>
  <si>
    <r>
      <rPr>
        <b/>
        <sz val="9"/>
        <color theme="0"/>
        <rFont val="Calibri"/>
        <family val="2"/>
      </rPr>
      <t>кВт∙ч</t>
    </r>
  </si>
  <si>
    <r>
      <rPr>
        <b/>
        <sz val="9"/>
        <color theme="0"/>
        <rFont val="Calibri"/>
        <family val="2"/>
      </rPr>
      <t>МИНСК</t>
    </r>
  </si>
  <si>
    <r>
      <rPr>
        <b/>
        <sz val="9"/>
        <color theme="0"/>
        <rFont val="Calibri"/>
        <family val="2"/>
      </rPr>
      <t>Потребление тепла [Гкал]</t>
    </r>
  </si>
  <si>
    <r>
      <rPr>
        <b/>
        <sz val="9"/>
        <color theme="0"/>
        <rFont val="Calibri"/>
        <family val="2"/>
      </rPr>
      <t>Показатель потребления тепла [кВт∙ч/м</t>
    </r>
    <r>
      <rPr>
        <b/>
        <vertAlign val="superscript"/>
        <sz val="9"/>
        <color theme="0"/>
        <rFont val="Calibri"/>
        <family val="2"/>
        <charset val="204"/>
      </rPr>
      <t>2</t>
    </r>
    <r>
      <rPr>
        <b/>
        <sz val="9"/>
        <color theme="0"/>
        <rFont val="Calibri"/>
        <family val="2"/>
        <charset val="204"/>
      </rPr>
      <t>/год]</t>
    </r>
  </si>
  <si>
    <r>
      <rPr>
        <sz val="9"/>
        <color theme="1"/>
        <rFont val="Calibri"/>
        <family val="2"/>
      </rPr>
      <t>Здание</t>
    </r>
  </si>
  <si>
    <r>
      <rPr>
        <sz val="9"/>
        <color rgb="FF000000"/>
        <rFont val="Calibri"/>
        <family val="2"/>
      </rPr>
      <t>год постройки</t>
    </r>
  </si>
  <si>
    <r>
      <rPr>
        <sz val="9"/>
        <color rgb="FF000000"/>
        <rFont val="Calibri"/>
        <family val="2"/>
      </rPr>
      <t xml:space="preserve">год проведения капитального ремонта </t>
    </r>
  </si>
  <si>
    <r>
      <rPr>
        <sz val="9"/>
        <color rgb="FF000000"/>
        <rFont val="Calibri"/>
        <family val="2"/>
      </rPr>
      <t>количество этажей</t>
    </r>
  </si>
  <si>
    <r>
      <rPr>
        <sz val="9"/>
        <color rgb="FF000000"/>
        <rFont val="Calibri"/>
        <family val="2"/>
      </rPr>
      <t>количество подъездов</t>
    </r>
  </si>
  <si>
    <r>
      <rPr>
        <sz val="9"/>
        <color rgb="FF000000"/>
        <rFont val="Calibri"/>
        <family val="2"/>
      </rPr>
      <t>количество квартир</t>
    </r>
  </si>
  <si>
    <r>
      <rPr>
        <sz val="9"/>
        <color rgb="FF000000"/>
        <rFont val="Calibri"/>
        <family val="2"/>
      </rPr>
      <t>количество жильцов</t>
    </r>
  </si>
  <si>
    <r>
      <rPr>
        <sz val="9"/>
        <color rgb="FF000000"/>
        <rFont val="Calibri"/>
        <family val="2"/>
      </rPr>
      <t>объем, м</t>
    </r>
    <r>
      <rPr>
        <vertAlign val="superscript"/>
        <sz val="9"/>
        <color rgb="FF000000"/>
        <rFont val="Calibri"/>
        <family val="2"/>
        <charset val="204"/>
      </rPr>
      <t>3</t>
    </r>
  </si>
  <si>
    <r>
      <rPr>
        <sz val="9"/>
        <color rgb="FF000000"/>
        <rFont val="Calibri"/>
        <family val="2"/>
      </rPr>
      <t>общая площадь, м</t>
    </r>
    <r>
      <rPr>
        <vertAlign val="superscript"/>
        <sz val="9"/>
        <color rgb="FF000000"/>
        <rFont val="Calibri"/>
        <family val="2"/>
        <charset val="204"/>
      </rPr>
      <t>2</t>
    </r>
  </si>
  <si>
    <r>
      <rPr>
        <sz val="9"/>
        <color rgb="FF000000"/>
        <rFont val="Calibri"/>
        <family val="2"/>
      </rPr>
      <t>жилая площадь, м</t>
    </r>
    <r>
      <rPr>
        <vertAlign val="superscript"/>
        <sz val="9"/>
        <color rgb="FF000000"/>
        <rFont val="Calibri"/>
        <family val="2"/>
        <charset val="204"/>
      </rPr>
      <t>2</t>
    </r>
  </si>
  <si>
    <r>
      <rPr>
        <sz val="9"/>
        <color rgb="FF000000"/>
        <rFont val="Calibri"/>
        <family val="2"/>
      </rPr>
      <t>технология строительства</t>
    </r>
  </si>
  <si>
    <r>
      <rPr>
        <sz val="9"/>
        <color rgb="FF000000"/>
        <rFont val="Calibri"/>
        <family val="2"/>
      </rPr>
      <t>серия</t>
    </r>
  </si>
  <si>
    <r>
      <rPr>
        <b/>
        <sz val="9"/>
        <color theme="1"/>
        <rFont val="Calibri"/>
        <family val="2"/>
      </rPr>
      <t>Всего</t>
    </r>
  </si>
  <si>
    <r>
      <rPr>
        <b/>
        <sz val="9"/>
        <color theme="1"/>
        <rFont val="Calibri"/>
        <family val="2"/>
      </rPr>
      <t>Среднее значение</t>
    </r>
  </si>
  <si>
    <r>
      <rPr>
        <sz val="9"/>
        <color theme="1"/>
        <rFont val="Calibri"/>
        <family val="2"/>
      </rPr>
      <t>Минск, Логойский тракт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</si>
  <si>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</si>
  <si>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</si>
  <si>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1-464-А-2</t>
    </r>
  </si>
  <si>
    <r>
      <rPr>
        <sz val="9"/>
        <color theme="1"/>
        <rFont val="Calibri"/>
        <family val="2"/>
      </rPr>
      <t>Брестская, 64-2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</si>
  <si>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</si>
  <si>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</si>
  <si>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M-464</t>
    </r>
  </si>
  <si>
    <r>
      <rPr>
        <sz val="9"/>
        <color theme="1"/>
        <rFont val="Calibri"/>
        <family val="2"/>
      </rPr>
      <t>Брестская, 76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</si>
  <si>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</si>
  <si>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3-ОБП</t>
    </r>
  </si>
  <si>
    <r>
      <rPr>
        <sz val="9"/>
        <color theme="1"/>
        <rFont val="Calibri"/>
        <family val="2"/>
      </rPr>
      <t>Великоморская, 10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</si>
  <si>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</si>
  <si>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</si>
  <si>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3A-ОБП</t>
    </r>
  </si>
  <si>
    <r>
      <rPr>
        <sz val="9"/>
        <color theme="1"/>
        <rFont val="Calibri"/>
        <family val="2"/>
      </rPr>
      <t>Горецкого, 21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</si>
  <si>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</si>
  <si>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</si>
  <si>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М 111-90</t>
    </r>
  </si>
  <si>
    <r>
      <rPr>
        <sz val="9"/>
        <color theme="1"/>
        <rFont val="Calibri"/>
        <family val="2"/>
      </rPr>
      <t>Калиновского, 60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</si>
  <si>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</si>
  <si>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</si>
  <si>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1-464-А</t>
    </r>
  </si>
  <si>
    <r>
      <rPr>
        <sz val="9"/>
        <color theme="1"/>
        <rFont val="Calibri"/>
        <family val="2"/>
      </rPr>
      <t>Кальварийская, 44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</si>
  <si>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</si>
  <si>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1-335А</t>
    </r>
  </si>
  <si>
    <r>
      <rPr>
        <sz val="9"/>
        <color theme="1"/>
        <rFont val="Calibri"/>
        <family val="2"/>
      </rPr>
      <t>Левкова, 10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</si>
  <si>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</si>
  <si>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</si>
  <si>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ЗА-ОПБ</t>
    </r>
  </si>
  <si>
    <r>
      <rPr>
        <sz val="9"/>
        <color theme="1"/>
        <rFont val="Calibri"/>
        <family val="2"/>
      </rPr>
      <t>Неманская, 17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</si>
  <si>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</si>
  <si>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</si>
  <si>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М464-М</t>
    </r>
  </si>
  <si>
    <r>
      <rPr>
        <sz val="9"/>
        <color theme="1"/>
        <rFont val="Calibri"/>
        <family val="2"/>
      </rPr>
      <t>Одинцова, 87</t>
    </r>
  </si>
  <si>
    <r>
      <rPr>
        <sz val="9"/>
        <color theme="1"/>
        <rFont val="Calibri"/>
        <family val="2"/>
      </rPr>
      <t>2003 - 2004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</si>
  <si>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</si>
  <si>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М 335БК</t>
    </r>
  </si>
  <si>
    <r>
      <rPr>
        <sz val="9"/>
        <color theme="1"/>
        <rFont val="Calibri"/>
        <family val="2"/>
      </rPr>
      <t>Якуба Коласа, 9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</si>
  <si>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</si>
  <si>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МК-9</t>
    </r>
  </si>
  <si>
    <r>
      <rPr>
        <b/>
        <sz val="9"/>
        <color theme="0"/>
        <rFont val="Calibri"/>
        <family val="2"/>
      </rPr>
      <t>ВИТЕБСК</t>
    </r>
  </si>
  <si>
    <r>
      <rPr>
        <b/>
        <sz val="9"/>
        <color theme="0"/>
        <rFont val="Calibri"/>
        <family val="2"/>
      </rPr>
      <t>Потребление тепла [Гкал]</t>
    </r>
  </si>
  <si>
    <r>
      <rPr>
        <b/>
        <sz val="9"/>
        <color theme="0"/>
        <rFont val="Calibri"/>
        <family val="2"/>
      </rPr>
      <t>Показатель потребления тепла [кВт∙ч/м</t>
    </r>
    <r>
      <rPr>
        <b/>
        <vertAlign val="superscript"/>
        <sz val="9"/>
        <color theme="0"/>
        <rFont val="Calibri"/>
        <family val="2"/>
        <charset val="204"/>
      </rPr>
      <t>2</t>
    </r>
    <r>
      <rPr>
        <b/>
        <sz val="9"/>
        <color theme="0"/>
        <rFont val="Calibri"/>
        <family val="2"/>
        <charset val="204"/>
      </rPr>
      <t>/год]</t>
    </r>
  </si>
  <si>
    <r>
      <rPr>
        <sz val="9"/>
        <color theme="1"/>
        <rFont val="Calibri"/>
        <family val="2"/>
      </rPr>
      <t>Здание</t>
    </r>
  </si>
  <si>
    <r>
      <rPr>
        <sz val="9"/>
        <color rgb="FF000000"/>
        <rFont val="Calibri"/>
        <family val="2"/>
      </rPr>
      <t>год постройки</t>
    </r>
  </si>
  <si>
    <r>
      <rPr>
        <sz val="9"/>
        <color rgb="FF000000"/>
        <rFont val="Calibri"/>
        <family val="2"/>
      </rPr>
      <t xml:space="preserve">год проведения капитального ремонта </t>
    </r>
  </si>
  <si>
    <r>
      <rPr>
        <sz val="9"/>
        <color rgb="FF000000"/>
        <rFont val="Calibri"/>
        <family val="2"/>
      </rPr>
      <t>количество этажей</t>
    </r>
  </si>
  <si>
    <r>
      <rPr>
        <sz val="9"/>
        <color rgb="FF000000"/>
        <rFont val="Calibri"/>
        <family val="2"/>
      </rPr>
      <t>количество подъездов</t>
    </r>
  </si>
  <si>
    <r>
      <rPr>
        <sz val="9"/>
        <color rgb="FF000000"/>
        <rFont val="Calibri"/>
        <family val="2"/>
      </rPr>
      <t>количество квартир</t>
    </r>
  </si>
  <si>
    <r>
      <rPr>
        <sz val="9"/>
        <color rgb="FF000000"/>
        <rFont val="Calibri"/>
        <family val="2"/>
      </rPr>
      <t>количество жильцов</t>
    </r>
  </si>
  <si>
    <r>
      <rPr>
        <sz val="9"/>
        <color rgb="FF000000"/>
        <rFont val="Calibri"/>
        <family val="2"/>
      </rPr>
      <t>объем, м</t>
    </r>
    <r>
      <rPr>
        <vertAlign val="superscript"/>
        <sz val="9"/>
        <color rgb="FF000000"/>
        <rFont val="Calibri"/>
        <family val="2"/>
        <charset val="204"/>
      </rPr>
      <t>3</t>
    </r>
  </si>
  <si>
    <r>
      <rPr>
        <sz val="9"/>
        <color rgb="FF000000"/>
        <rFont val="Calibri"/>
        <family val="2"/>
      </rPr>
      <t>общая площадь, м</t>
    </r>
    <r>
      <rPr>
        <vertAlign val="superscript"/>
        <sz val="9"/>
        <color rgb="FF000000"/>
        <rFont val="Calibri"/>
        <family val="2"/>
        <charset val="204"/>
      </rPr>
      <t>2</t>
    </r>
  </si>
  <si>
    <r>
      <rPr>
        <sz val="9"/>
        <color rgb="FF000000"/>
        <rFont val="Calibri"/>
        <family val="2"/>
      </rPr>
      <t>жилая площадь, м</t>
    </r>
    <r>
      <rPr>
        <vertAlign val="superscript"/>
        <sz val="9"/>
        <color rgb="FF000000"/>
        <rFont val="Calibri"/>
        <family val="2"/>
        <charset val="204"/>
      </rPr>
      <t>2</t>
    </r>
  </si>
  <si>
    <r>
      <rPr>
        <sz val="9"/>
        <color rgb="FF000000"/>
        <rFont val="Calibri"/>
        <family val="2"/>
      </rPr>
      <t>технология строительства</t>
    </r>
  </si>
  <si>
    <r>
      <rPr>
        <sz val="9"/>
        <color rgb="FF000000"/>
        <rFont val="Calibri"/>
        <family val="2"/>
      </rPr>
      <t>серия</t>
    </r>
  </si>
  <si>
    <r>
      <rPr>
        <b/>
        <sz val="9"/>
        <color theme="1"/>
        <rFont val="Calibri"/>
        <family val="2"/>
      </rPr>
      <t>Всего</t>
    </r>
  </si>
  <si>
    <r>
      <rPr>
        <b/>
        <sz val="9"/>
        <color theme="1"/>
        <rFont val="Calibri"/>
        <family val="2"/>
      </rPr>
      <t>Среднее значение</t>
    </r>
  </si>
  <si>
    <r>
      <rPr>
        <sz val="9"/>
        <color theme="1"/>
        <rFont val="Calibri"/>
        <family val="2"/>
      </rPr>
      <t>Богатырева, 9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</si>
  <si>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</si>
  <si>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</si>
  <si>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МК-9</t>
    </r>
  </si>
  <si>
    <r>
      <rPr>
        <sz val="9"/>
        <color theme="1"/>
        <rFont val="Calibri"/>
        <family val="2"/>
      </rPr>
      <t>Медицинская, 4-1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</si>
  <si>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</si>
  <si>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штучные материалы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</si>
  <si>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</si>
  <si>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Правды, 47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</si>
  <si>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</si>
  <si>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</si>
  <si>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1-335</t>
    </r>
  </si>
  <si>
    <r>
      <rPr>
        <sz val="9"/>
        <color theme="1"/>
        <rFont val="Calibri"/>
        <family val="2"/>
      </rPr>
      <t>Правды, 49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</si>
  <si>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</si>
  <si>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</si>
  <si>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1-335</t>
    </r>
  </si>
  <si>
    <r>
      <rPr>
        <sz val="9"/>
        <color theme="1"/>
        <rFont val="Calibri"/>
        <family val="2"/>
      </rPr>
      <t>Правды, 58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</si>
  <si>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</si>
  <si>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</si>
  <si>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М-111-108</t>
    </r>
  </si>
  <si>
    <r>
      <rPr>
        <sz val="9"/>
        <color theme="1"/>
        <rFont val="Calibri"/>
        <family val="2"/>
      </rPr>
      <t>Чкалова, 50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</si>
  <si>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</si>
  <si>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</si>
  <si>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111-108</t>
    </r>
  </si>
  <si>
    <r>
      <rPr>
        <sz val="9"/>
        <color theme="1"/>
        <rFont val="Calibri"/>
        <family val="2"/>
      </rPr>
      <t>Чкалова, 66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</si>
  <si>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</si>
  <si>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штучные материалы</t>
    </r>
  </si>
  <si>
    <r>
      <rPr>
        <sz val="9"/>
        <color theme="1"/>
        <rFont val="Calibri"/>
        <family val="2"/>
      </rPr>
      <t>-</t>
    </r>
  </si>
  <si>
    <r>
      <rPr>
        <b/>
        <sz val="9"/>
        <color theme="0"/>
        <rFont val="Calibri"/>
        <family val="2"/>
      </rPr>
      <t>ГОМЕЛЬ</t>
    </r>
  </si>
  <si>
    <r>
      <rPr>
        <b/>
        <sz val="9"/>
        <color theme="0"/>
        <rFont val="Calibri"/>
        <family val="2"/>
      </rPr>
      <t>Потребление тепла [Гкал]</t>
    </r>
  </si>
  <si>
    <r>
      <rPr>
        <b/>
        <sz val="9"/>
        <color theme="0"/>
        <rFont val="Calibri"/>
        <family val="2"/>
      </rPr>
      <t>Показатель потребления тепла [кВт∙ч/м</t>
    </r>
    <r>
      <rPr>
        <b/>
        <vertAlign val="superscript"/>
        <sz val="9"/>
        <color theme="0"/>
        <rFont val="Calibri"/>
        <family val="2"/>
        <charset val="204"/>
      </rPr>
      <t>2</t>
    </r>
    <r>
      <rPr>
        <b/>
        <sz val="9"/>
        <color theme="0"/>
        <rFont val="Calibri"/>
        <family val="2"/>
        <charset val="204"/>
      </rPr>
      <t>/год]</t>
    </r>
  </si>
  <si>
    <r>
      <rPr>
        <sz val="9"/>
        <color theme="1"/>
        <rFont val="Calibri"/>
        <family val="2"/>
      </rPr>
      <t>Здание</t>
    </r>
  </si>
  <si>
    <r>
      <rPr>
        <sz val="9"/>
        <color rgb="FF000000"/>
        <rFont val="Calibri"/>
        <family val="2"/>
      </rPr>
      <t>год постройки</t>
    </r>
  </si>
  <si>
    <r>
      <rPr>
        <sz val="9"/>
        <color rgb="FF000000"/>
        <rFont val="Calibri"/>
        <family val="2"/>
      </rPr>
      <t xml:space="preserve">год проведения капитального ремонта </t>
    </r>
  </si>
  <si>
    <r>
      <rPr>
        <sz val="9"/>
        <color rgb="FF000000"/>
        <rFont val="Calibri"/>
        <family val="2"/>
      </rPr>
      <t>количество этажей</t>
    </r>
  </si>
  <si>
    <r>
      <rPr>
        <sz val="9"/>
        <color rgb="FF000000"/>
        <rFont val="Calibri"/>
        <family val="2"/>
      </rPr>
      <t>количество подъездов</t>
    </r>
  </si>
  <si>
    <r>
      <rPr>
        <sz val="9"/>
        <color rgb="FF000000"/>
        <rFont val="Calibri"/>
        <family val="2"/>
      </rPr>
      <t>количество квартир</t>
    </r>
  </si>
  <si>
    <r>
      <rPr>
        <sz val="9"/>
        <color rgb="FF000000"/>
        <rFont val="Calibri"/>
        <family val="2"/>
      </rPr>
      <t>количество жильцов</t>
    </r>
  </si>
  <si>
    <r>
      <rPr>
        <sz val="9"/>
        <color rgb="FF000000"/>
        <rFont val="Calibri"/>
        <family val="2"/>
      </rPr>
      <t>объем, м</t>
    </r>
    <r>
      <rPr>
        <vertAlign val="superscript"/>
        <sz val="9"/>
        <color rgb="FF000000"/>
        <rFont val="Calibri"/>
        <family val="2"/>
        <charset val="204"/>
      </rPr>
      <t>3</t>
    </r>
  </si>
  <si>
    <r>
      <rPr>
        <sz val="9"/>
        <color rgb="FF000000"/>
        <rFont val="Calibri"/>
        <family val="2"/>
      </rPr>
      <t>общая площадь, м</t>
    </r>
    <r>
      <rPr>
        <vertAlign val="superscript"/>
        <sz val="9"/>
        <color rgb="FF000000"/>
        <rFont val="Calibri"/>
        <family val="2"/>
        <charset val="204"/>
      </rPr>
      <t>2</t>
    </r>
  </si>
  <si>
    <r>
      <rPr>
        <sz val="9"/>
        <color rgb="FF000000"/>
        <rFont val="Calibri"/>
        <family val="2"/>
      </rPr>
      <t>жилая площадь, м</t>
    </r>
    <r>
      <rPr>
        <vertAlign val="superscript"/>
        <sz val="9"/>
        <color rgb="FF000000"/>
        <rFont val="Calibri"/>
        <family val="2"/>
        <charset val="204"/>
      </rPr>
      <t>2</t>
    </r>
  </si>
  <si>
    <r>
      <rPr>
        <sz val="9"/>
        <color rgb="FF000000"/>
        <rFont val="Calibri"/>
        <family val="2"/>
      </rPr>
      <t>технология строительства</t>
    </r>
  </si>
  <si>
    <r>
      <rPr>
        <sz val="9"/>
        <color rgb="FF000000"/>
        <rFont val="Calibri"/>
        <family val="2"/>
      </rPr>
      <t>серия</t>
    </r>
  </si>
  <si>
    <r>
      <rPr>
        <b/>
        <sz val="9"/>
        <color theme="1"/>
        <rFont val="Calibri"/>
        <family val="2"/>
      </rPr>
      <t>Всего</t>
    </r>
  </si>
  <si>
    <r>
      <rPr>
        <b/>
        <sz val="9"/>
        <color theme="1"/>
        <rFont val="Calibri"/>
        <family val="2"/>
      </rPr>
      <t>Среднее значение</t>
    </r>
  </si>
  <si>
    <r>
      <rPr>
        <sz val="9"/>
        <color theme="1"/>
        <rFont val="Calibri"/>
        <family val="2"/>
      </rPr>
      <t>Бородина, 18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</si>
  <si>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</si>
  <si>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</si>
  <si>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</si>
  <si>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Гомельская правда, 3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</si>
  <si>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</si>
  <si>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бетонные блоки заводского изготовления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</si>
  <si>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</si>
  <si>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Гомельская правда, 12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</si>
  <si>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</si>
  <si>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2/4/7</t>
    </r>
  </si>
  <si>
    <r>
      <rPr>
        <sz val="9"/>
        <color theme="1"/>
        <rFont val="Calibri"/>
        <family val="2"/>
      </rPr>
      <t>бетонные блоки заводского изготовления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</si>
  <si>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</si>
  <si>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Каленикова, 3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</si>
  <si>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</si>
  <si>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</si>
  <si>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</si>
  <si>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Речицкий, 23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</si>
  <si>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</si>
  <si>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</si>
  <si>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1-335</t>
    </r>
  </si>
  <si>
    <r>
      <rPr>
        <sz val="9"/>
        <color theme="1"/>
        <rFont val="Calibri"/>
        <family val="2"/>
      </rPr>
      <t>Речицкий, 33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</si>
  <si>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</si>
  <si>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</si>
  <si>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М-464</t>
    </r>
  </si>
  <si>
    <r>
      <rPr>
        <sz val="9"/>
        <color theme="1"/>
        <rFont val="Calibri"/>
        <family val="2"/>
      </rPr>
      <t>Речицкий, 75</t>
    </r>
  </si>
  <si>
    <r>
      <rPr>
        <sz val="9"/>
        <color theme="1"/>
        <rFont val="Calibri"/>
        <family val="2"/>
      </rPr>
      <t>-</t>
    </r>
  </si>
  <si>
    <r>
      <rPr>
        <sz val="9"/>
        <color theme="1"/>
        <rFont val="Calibri"/>
        <family val="2"/>
      </rPr>
      <t>крупнопанельное домостроение</t>
    </r>
  </si>
  <si>
    <r>
      <rPr>
        <sz val="9"/>
        <color theme="1"/>
        <rFont val="Calibri"/>
        <family val="2"/>
      </rPr>
      <t>М-111-90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</si>
  <si>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</si>
  <si>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</si>
  <si>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</si>
  <si>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</si>
  <si>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</si>
  <si>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</si>
  <si>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</si>
  <si>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</si>
  <si>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</si>
  <si>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</si>
  <si>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</si>
  <si>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</si>
  <si>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</si>
  <si>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</si>
  <si>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</si>
  <si>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</si>
  <si>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</si>
  <si>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</si>
  <si>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b/>
        <sz val="11"/>
        <color rgb="FF000000"/>
        <rFont val="Calibri"/>
        <family val="2"/>
        <charset val="204"/>
      </rPr>
      <t>Показатель</t>
    </r>
  </si>
  <si>
    <r>
      <rPr>
        <b/>
        <sz val="11"/>
        <color rgb="FF000000"/>
        <rFont val="Calibri"/>
        <family val="2"/>
        <charset val="204"/>
      </rPr>
      <t>Значение</t>
    </r>
  </si>
  <si>
    <r>
      <rPr>
        <b/>
        <sz val="11"/>
        <color theme="1"/>
        <rFont val="Calibri"/>
        <family val="2"/>
        <charset val="204"/>
      </rPr>
      <t>Показатель</t>
    </r>
  </si>
  <si>
    <r>
      <rPr>
        <b/>
        <sz val="11"/>
        <color theme="1"/>
        <rFont val="Calibri"/>
        <family val="2"/>
        <charset val="204"/>
      </rPr>
      <t>Значение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</si>
  <si>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</si>
  <si>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</si>
  <si>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</si>
  <si>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</si>
  <si>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</si>
  <si>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</si>
  <si>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</si>
  <si>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</si>
  <si>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</si>
  <si>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</si>
  <si>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>год постройки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</si>
  <si>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</si>
  <si>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</si>
  <si>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theme="1"/>
        <rFont val="Calibri"/>
        <family val="2"/>
        <charset val="204"/>
      </rPr>
      <t>-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</si>
  <si>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</si>
  <si>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theme="1"/>
        <rFont val="Calibri"/>
        <family val="2"/>
        <charset val="204"/>
      </rPr>
      <t>-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</si>
  <si>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</si>
  <si>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theme="1"/>
        <rFont val="Calibri"/>
        <family val="2"/>
        <charset val="204"/>
      </rPr>
      <t>-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</si>
  <si>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</si>
  <si>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</si>
  <si>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theme="1"/>
        <rFont val="Calibri"/>
        <family val="2"/>
        <charset val="204"/>
      </rPr>
      <t>-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</si>
  <si>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</si>
  <si>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theme="1"/>
        <rFont val="Calibri"/>
        <family val="2"/>
        <charset val="204"/>
      </rPr>
      <t>-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</si>
  <si>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</si>
  <si>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theme="1"/>
        <rFont val="Calibri"/>
        <family val="2"/>
        <charset val="204"/>
      </rPr>
      <t>2003-2004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</si>
  <si>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</si>
  <si>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</si>
  <si>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theme="1"/>
        <rFont val="Calibri"/>
        <family val="2"/>
        <charset val="204"/>
      </rPr>
      <t>-</t>
    </r>
  </si>
  <si>
    <r>
      <rPr>
        <sz val="11"/>
        <color rgb="FF000000"/>
        <rFont val="Calibri"/>
        <family val="2"/>
        <charset val="204"/>
      </rPr>
      <t xml:space="preserve">год проведения капитального ремонта </t>
    </r>
  </si>
  <si>
    <r>
      <rPr>
        <sz val="11"/>
        <color theme="1"/>
        <rFont val="Calibri"/>
        <family val="2"/>
        <charset val="204"/>
      </rPr>
      <t>-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</si>
  <si>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</si>
  <si>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</si>
  <si>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</si>
  <si>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</si>
  <si>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</si>
  <si>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</si>
  <si>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</si>
  <si>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</si>
  <si>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</si>
  <si>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</si>
  <si>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этажей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</si>
  <si>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</si>
  <si>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</si>
  <si>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</si>
  <si>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</si>
  <si>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</si>
  <si>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</si>
  <si>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</si>
  <si>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</si>
  <si>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</si>
  <si>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</si>
  <si>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подъездов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</si>
  <si>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</si>
  <si>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</si>
  <si>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</si>
  <si>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</si>
  <si>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</si>
  <si>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</si>
  <si>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</si>
  <si>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</si>
  <si>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</si>
  <si>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</si>
  <si>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квартир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</si>
  <si>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</si>
  <si>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</si>
  <si>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</si>
  <si>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</si>
  <si>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</si>
  <si>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</si>
  <si>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</si>
  <si>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</si>
  <si>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</si>
  <si>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</si>
  <si>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количество жильцов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</si>
  <si>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</si>
  <si>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</si>
  <si>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</si>
  <si>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</si>
  <si>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</si>
  <si>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</si>
  <si>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</si>
  <si>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</si>
  <si>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</si>
  <si>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</si>
  <si>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объем здания, м</t>
    </r>
    <r>
      <rPr>
        <vertAlign val="superscript"/>
        <sz val="11"/>
        <color rgb="FF000000"/>
        <rFont val="Calibri"/>
        <family val="2"/>
        <charset val="204"/>
      </rPr>
      <t>3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</si>
  <si>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</si>
  <si>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</si>
  <si>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</si>
  <si>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</si>
  <si>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</si>
  <si>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</si>
  <si>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</si>
  <si>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</si>
  <si>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</si>
  <si>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</si>
  <si>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общая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</si>
  <si>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</si>
  <si>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</si>
  <si>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</si>
  <si>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</si>
  <si>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</si>
  <si>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</si>
  <si>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</si>
  <si>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</si>
  <si>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</si>
  <si>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</si>
  <si>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жилая площадь здания, м</t>
    </r>
    <r>
      <rPr>
        <vertAlign val="superscript"/>
        <sz val="11"/>
        <color rgb="FF000000"/>
        <rFont val="Calibri"/>
        <family val="2"/>
        <charset val="204"/>
      </rPr>
      <t>2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</si>
  <si>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</si>
  <si>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</si>
  <si>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</si>
  <si>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</si>
  <si>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</si>
  <si>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</si>
  <si>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</si>
  <si>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</si>
  <si>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</si>
  <si>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</si>
  <si>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</si>
  <si>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</si>
  <si>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</si>
  <si>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</si>
  <si>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</si>
  <si>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</si>
  <si>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</si>
  <si>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</si>
  <si>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</si>
  <si>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</si>
  <si>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технология строительства</t>
    </r>
  </si>
  <si>
    <r>
      <rPr>
        <sz val="11"/>
        <color theme="1"/>
        <rFont val="Calibri"/>
        <family val="2"/>
        <charset val="204"/>
      </rPr>
      <t>крупнопанельное домостроение</t>
    </r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</si>
  <si>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</si>
  <si>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3-ОБП</t>
    </r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</si>
  <si>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</si>
  <si>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3A-ОБП</t>
    </r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</si>
  <si>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</si>
  <si>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М 111-90</t>
    </r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</si>
  <si>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</si>
  <si>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1-464-А</t>
    </r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</si>
  <si>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</si>
  <si>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1-335А</t>
    </r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</si>
  <si>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</si>
  <si>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ЗА-ОПБ</t>
    </r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</si>
  <si>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</si>
  <si>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М464-М</t>
    </r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</si>
  <si>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</si>
  <si>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М 335БК</t>
    </r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</si>
  <si>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</si>
  <si>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МК-9</t>
    </r>
  </si>
  <si>
    <r>
      <rPr>
        <sz val="11"/>
        <color rgb="FF000000"/>
        <rFont val="Calibri"/>
        <family val="2"/>
        <charset val="204"/>
      </rPr>
      <t>серия</t>
    </r>
  </si>
  <si>
    <t/>
  </si>
  <si>
    <r>
      <rPr>
        <sz val="11"/>
        <color rgb="FF000000"/>
        <rFont val="Calibri"/>
        <family val="2"/>
        <charset val="204"/>
      </rPr>
      <t>серия</t>
    </r>
  </si>
  <si>
    <r>
      <rPr>
        <sz val="11"/>
        <color theme="1"/>
        <rFont val="Calibri"/>
        <family val="2"/>
        <charset val="204"/>
      </rPr>
      <t>м-464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</si>
  <si>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</si>
  <si>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</si>
  <si>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</si>
  <si>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</si>
  <si>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</si>
  <si>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</si>
  <si>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</si>
  <si>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</si>
  <si>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</si>
  <si>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</si>
  <si>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</si>
  <si>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</si>
  <si>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</si>
  <si>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</si>
  <si>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</si>
  <si>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</si>
  <si>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</si>
  <si>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</si>
  <si>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</si>
  <si>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</si>
  <si>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</si>
  <si>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</si>
  <si>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</si>
  <si>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</si>
  <si>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</si>
  <si>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</si>
  <si>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</si>
  <si>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</si>
  <si>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</si>
  <si>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</si>
  <si>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</si>
  <si>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</si>
  <si>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</si>
  <si>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</si>
  <si>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</si>
  <si>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</si>
  <si>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</si>
  <si>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</si>
  <si>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</si>
  <si>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</si>
  <si>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</si>
  <si>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</si>
  <si>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</si>
  <si>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</si>
  <si>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</si>
  <si>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</si>
  <si>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</si>
  <si>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</si>
  <si>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</si>
  <si>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</si>
  <si>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</si>
  <si>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</si>
  <si>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</si>
  <si>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</si>
  <si>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</si>
  <si>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</si>
  <si>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</si>
  <si>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</si>
  <si>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</si>
  <si>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</si>
  <si>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</si>
  <si>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</si>
  <si>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</si>
  <si>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</si>
  <si>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</si>
  <si>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</si>
  <si>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</si>
  <si>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</si>
  <si>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</si>
  <si>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</si>
  <si>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</si>
  <si>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</si>
  <si>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</si>
  <si>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</si>
  <si>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</si>
  <si>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</si>
  <si>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</si>
  <si>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</si>
  <si>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</si>
  <si>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</si>
  <si>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</si>
  <si>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</si>
  <si>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</si>
  <si>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</si>
  <si>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</si>
  <si>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</si>
  <si>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</si>
  <si>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</si>
  <si>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</si>
  <si>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</si>
  <si>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</si>
  <si>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</si>
  <si>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</si>
  <si>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</si>
  <si>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</si>
  <si>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</si>
  <si>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</si>
  <si>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</si>
  <si>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</si>
  <si>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</si>
  <si>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</si>
  <si>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</si>
  <si>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</si>
  <si>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</si>
  <si>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</si>
  <si>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</si>
  <si>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</si>
  <si>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</si>
  <si>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</si>
  <si>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</si>
  <si>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</si>
  <si>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</si>
  <si>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</si>
  <si>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</si>
  <si>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</si>
  <si>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</si>
  <si>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</si>
  <si>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</si>
  <si>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sz val="10"/>
        <color theme="1"/>
        <rFont val="Times New Roman"/>
        <family val="1"/>
        <charset val="204"/>
      </rPr>
      <t>-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</si>
  <si>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</si>
  <si>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</si>
  <si>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</si>
  <si>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</si>
  <si>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</si>
  <si>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</si>
  <si>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</si>
  <si>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</si>
  <si>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</si>
  <si>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</si>
  <si>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</si>
  <si>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</si>
  <si>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</si>
  <si>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</si>
  <si>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</si>
  <si>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</si>
  <si>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</si>
  <si>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</si>
  <si>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</si>
  <si>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</si>
  <si>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</si>
  <si>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</si>
  <si>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</si>
  <si>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</si>
  <si>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</si>
  <si>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</si>
  <si>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</si>
  <si>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</si>
  <si>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</si>
  <si>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</si>
  <si>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</si>
  <si>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</si>
  <si>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</si>
  <si>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</si>
  <si>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</si>
  <si>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</si>
  <si>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</si>
  <si>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</si>
  <si>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</si>
  <si>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</si>
  <si>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</si>
  <si>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</si>
  <si>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</si>
  <si>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</si>
  <si>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</si>
  <si>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</si>
  <si>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</si>
  <si>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</si>
  <si>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</si>
  <si>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</si>
  <si>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</si>
  <si>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</si>
  <si>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</si>
  <si>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</si>
  <si>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</si>
  <si>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</si>
  <si>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</si>
  <si>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</si>
  <si>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</si>
  <si>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</si>
  <si>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</si>
  <si>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</si>
  <si>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</si>
  <si>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</si>
  <si>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</si>
  <si>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</si>
  <si>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</si>
  <si>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</si>
  <si>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</si>
  <si>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</si>
  <si>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</si>
  <si>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</si>
  <si>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</si>
  <si>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</si>
  <si>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</si>
  <si>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</si>
  <si>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</si>
  <si>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</si>
  <si>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</si>
  <si>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</si>
  <si>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</si>
  <si>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</si>
  <si>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</si>
  <si>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</si>
  <si>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</si>
  <si>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</si>
  <si>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</si>
  <si>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</si>
  <si>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</si>
  <si>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</si>
  <si>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</si>
  <si>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</si>
  <si>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</si>
  <si>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</si>
  <si>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</si>
  <si>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</si>
  <si>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</si>
  <si>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</si>
  <si>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</si>
  <si>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</si>
  <si>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</si>
  <si>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</si>
  <si>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</si>
  <si>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</si>
  <si>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</si>
  <si>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</si>
  <si>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</si>
  <si>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</si>
  <si>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</si>
  <si>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</si>
  <si>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</si>
  <si>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</si>
  <si>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</si>
  <si>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</si>
  <si>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</si>
  <si>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</si>
  <si>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</si>
  <si>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</si>
  <si>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</si>
  <si>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</si>
  <si>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</si>
  <si>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</si>
  <si>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</si>
  <si>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</si>
  <si>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</si>
  <si>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</si>
  <si>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</si>
  <si>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</si>
  <si>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</si>
  <si>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</si>
  <si>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</si>
  <si>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</si>
  <si>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</si>
  <si>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</si>
  <si>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</si>
  <si>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</si>
  <si>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</si>
  <si>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</si>
  <si>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</si>
  <si>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</si>
  <si>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</si>
  <si>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</si>
  <si>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</si>
  <si>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</si>
  <si>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</si>
  <si>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</si>
  <si>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</si>
  <si>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</si>
  <si>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</si>
  <si>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</si>
  <si>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</si>
  <si>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</si>
  <si>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</si>
  <si>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</si>
  <si>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</si>
  <si>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</si>
  <si>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</si>
  <si>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</si>
  <si>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</si>
  <si>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</si>
  <si>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</si>
  <si>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</si>
  <si>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</si>
  <si>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</si>
  <si>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</si>
  <si>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</si>
  <si>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</si>
  <si>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</si>
  <si>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</si>
  <si>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</si>
  <si>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</si>
  <si>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</si>
  <si>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</si>
  <si>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</si>
  <si>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</si>
  <si>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</si>
  <si>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</si>
  <si>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</si>
  <si>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</si>
  <si>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</si>
  <si>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</si>
  <si>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</si>
  <si>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</si>
  <si>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</si>
  <si>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</si>
  <si>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</si>
  <si>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</si>
  <si>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</si>
  <si>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</si>
  <si>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</si>
  <si>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</si>
  <si>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</si>
  <si>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</si>
  <si>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</si>
  <si>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</si>
  <si>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</si>
  <si>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</si>
  <si>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</si>
  <si>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</si>
  <si>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</si>
  <si>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</si>
  <si>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</si>
  <si>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</si>
  <si>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</si>
  <si>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</si>
  <si>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</si>
  <si>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</si>
  <si>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</si>
  <si>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</si>
  <si>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</si>
  <si>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</si>
  <si>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</si>
  <si>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</si>
  <si>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</si>
  <si>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</si>
  <si>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</si>
  <si>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</si>
  <si>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</si>
  <si>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</si>
  <si>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</si>
  <si>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</si>
  <si>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</si>
  <si>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</si>
  <si>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</si>
  <si>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</si>
  <si>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</si>
  <si>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</si>
  <si>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</si>
  <si>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</si>
  <si>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</si>
  <si>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</si>
  <si>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</si>
  <si>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</si>
  <si>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</si>
  <si>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</si>
  <si>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</si>
  <si>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</si>
  <si>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</si>
  <si>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</si>
  <si>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</si>
  <si>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</si>
  <si>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</si>
  <si>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</si>
  <si>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</si>
  <si>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</si>
  <si>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</si>
  <si>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</si>
  <si>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</si>
  <si>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</si>
  <si>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</si>
  <si>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</si>
  <si>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</si>
  <si>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</si>
  <si>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</si>
  <si>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</si>
  <si>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</si>
  <si>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</si>
  <si>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</si>
  <si>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</si>
  <si>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</si>
  <si>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</si>
  <si>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</si>
  <si>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</si>
  <si>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</si>
  <si>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</si>
  <si>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</si>
  <si>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</si>
  <si>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</si>
  <si>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</si>
  <si>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</si>
  <si>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</si>
  <si>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</si>
  <si>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</si>
  <si>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</si>
  <si>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</si>
  <si>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</si>
  <si>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</si>
  <si>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</si>
  <si>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</si>
  <si>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</si>
  <si>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</si>
  <si>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</si>
  <si>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</si>
  <si>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</si>
  <si>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</si>
  <si>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</si>
  <si>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</si>
  <si>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</si>
  <si>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</si>
  <si>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</si>
  <si>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</si>
  <si>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</si>
  <si>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</si>
  <si>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</si>
  <si>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</si>
  <si>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</si>
  <si>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</si>
  <si>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</si>
  <si>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</si>
  <si>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</si>
  <si>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</si>
  <si>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</si>
  <si>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</si>
  <si>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</si>
  <si>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</si>
  <si>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</si>
  <si>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</si>
  <si>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</si>
  <si>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</si>
  <si>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</si>
  <si>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</si>
  <si>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</si>
  <si>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</si>
  <si>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</si>
  <si>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</si>
  <si>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</si>
  <si>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</si>
  <si>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</si>
  <si>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</si>
  <si>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</si>
  <si>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</si>
  <si>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</si>
  <si>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</si>
  <si>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</si>
  <si>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</si>
  <si>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</si>
  <si>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</si>
  <si>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</si>
  <si>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</si>
  <si>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</si>
  <si>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</si>
  <si>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</si>
  <si>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</si>
  <si>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</si>
  <si>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</si>
  <si>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</si>
  <si>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</si>
  <si>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</si>
  <si>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</si>
  <si>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</si>
  <si>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</si>
  <si>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</si>
  <si>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</si>
  <si>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</si>
  <si>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</si>
  <si>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</si>
  <si>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</si>
  <si>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</si>
  <si>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</si>
  <si>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</si>
  <si>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</si>
  <si>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</si>
  <si>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</si>
  <si>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</si>
  <si>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</si>
  <si>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</si>
  <si>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</si>
  <si>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</si>
  <si>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</si>
  <si>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</si>
  <si>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</si>
  <si>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</si>
  <si>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</si>
  <si>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</si>
  <si>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</si>
  <si>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</si>
  <si>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</si>
  <si>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</si>
  <si>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</si>
  <si>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</si>
  <si>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</si>
  <si>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</si>
  <si>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</si>
  <si>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</si>
  <si>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</si>
  <si>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</si>
  <si>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</si>
  <si>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</si>
  <si>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</si>
  <si>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</si>
  <si>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</si>
  <si>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</si>
  <si>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</si>
  <si>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</si>
  <si>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</si>
  <si>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</si>
  <si>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</si>
  <si>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</si>
  <si>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</si>
  <si>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</si>
  <si>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</si>
  <si>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</si>
  <si>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</si>
  <si>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</si>
  <si>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</si>
  <si>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</si>
  <si>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</si>
  <si>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</si>
  <si>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</si>
  <si>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</si>
  <si>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</si>
  <si>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</si>
  <si>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</si>
  <si>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</si>
  <si>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</si>
  <si>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</si>
  <si>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</si>
  <si>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</si>
  <si>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</si>
  <si>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</si>
  <si>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</si>
  <si>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</si>
  <si>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</si>
  <si>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</si>
  <si>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</si>
  <si>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</si>
  <si>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</si>
  <si>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</si>
  <si>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</si>
  <si>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</si>
  <si>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</si>
  <si>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</si>
  <si>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</si>
  <si>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</si>
  <si>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</si>
  <si>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</si>
  <si>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</si>
  <si>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</si>
  <si>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</si>
  <si>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</si>
  <si>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</si>
  <si>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</si>
  <si>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</si>
  <si>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</si>
  <si>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</si>
  <si>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</si>
  <si>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</si>
  <si>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</si>
  <si>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</si>
  <si>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</si>
  <si>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</si>
  <si>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</si>
  <si>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</si>
  <si>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</si>
  <si>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</si>
  <si>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</si>
  <si>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</si>
  <si>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</si>
  <si>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</si>
  <si>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</si>
  <si>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</si>
  <si>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</si>
  <si>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</si>
  <si>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</si>
  <si>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</si>
  <si>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</si>
  <si>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</si>
  <si>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</si>
  <si>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</si>
  <si>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</si>
  <si>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</si>
  <si>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</si>
  <si>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</si>
  <si>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</si>
  <si>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</si>
  <si>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</si>
  <si>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</si>
  <si>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</si>
  <si>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</si>
  <si>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</si>
  <si>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</si>
  <si>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</si>
  <si>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</si>
  <si>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</si>
  <si>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</si>
  <si>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</si>
  <si>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</si>
  <si>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</si>
  <si>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</si>
  <si>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</si>
  <si>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</si>
  <si>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</si>
  <si>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</si>
  <si>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</si>
  <si>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</si>
  <si>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</si>
  <si>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</si>
  <si>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</si>
  <si>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</si>
  <si>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</si>
  <si>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</si>
  <si>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</si>
  <si>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</si>
  <si>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</si>
  <si>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</si>
  <si>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</si>
  <si>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</si>
  <si>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</si>
  <si>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</si>
  <si>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</si>
  <si>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</si>
  <si>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</si>
  <si>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</si>
  <si>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</si>
  <si>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</si>
  <si>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</si>
  <si>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</si>
  <si>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</si>
  <si>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</si>
  <si>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</si>
  <si>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</si>
  <si>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</si>
  <si>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</si>
  <si>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</si>
  <si>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</si>
  <si>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</si>
  <si>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</si>
  <si>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</si>
  <si>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</si>
  <si>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</si>
  <si>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</si>
  <si>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</si>
  <si>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</si>
  <si>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</si>
  <si>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</si>
  <si>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</si>
  <si>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</si>
  <si>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</si>
  <si>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</si>
  <si>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</si>
  <si>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</si>
  <si>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</si>
  <si>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</si>
  <si>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</si>
  <si>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</si>
  <si>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</si>
  <si>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</si>
  <si>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</si>
  <si>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</si>
  <si>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</si>
  <si>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</si>
  <si>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</si>
  <si>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</si>
  <si>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</si>
  <si>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</si>
  <si>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</si>
  <si>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</si>
  <si>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</si>
  <si>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</si>
  <si>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</si>
  <si>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</si>
  <si>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</si>
  <si>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</si>
  <si>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</si>
  <si>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</si>
  <si>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</si>
  <si>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</si>
  <si>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</si>
  <si>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</si>
  <si>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</si>
  <si>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</si>
  <si>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</si>
  <si>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</si>
  <si>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</si>
  <si>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</si>
  <si>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</si>
  <si>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</si>
  <si>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</si>
  <si>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</si>
  <si>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</si>
  <si>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</si>
  <si>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</si>
  <si>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</si>
  <si>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</si>
  <si>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</si>
  <si>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</si>
  <si>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</si>
  <si>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</si>
  <si>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</si>
  <si>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</si>
  <si>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</si>
  <si>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</si>
  <si>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</si>
  <si>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</si>
  <si>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</si>
  <si>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</si>
  <si>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</si>
  <si>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</si>
  <si>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</si>
  <si>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</si>
  <si>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</si>
  <si>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</si>
  <si>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</si>
  <si>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</si>
  <si>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</si>
  <si>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</si>
  <si>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</si>
  <si>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</si>
  <si>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</si>
  <si>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</si>
  <si>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</si>
  <si>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</si>
  <si>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</si>
  <si>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</si>
  <si>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</si>
  <si>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</si>
  <si>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</si>
  <si>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</si>
  <si>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</si>
  <si>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</si>
  <si>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</si>
  <si>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</si>
  <si>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</si>
  <si>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</si>
  <si>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</si>
  <si>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</si>
  <si>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</si>
  <si>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</si>
  <si>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</si>
  <si>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</si>
  <si>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</si>
  <si>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</si>
  <si>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</si>
  <si>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</si>
  <si>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</si>
  <si>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</si>
  <si>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</si>
  <si>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</si>
  <si>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</si>
  <si>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</si>
  <si>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</si>
  <si>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</si>
  <si>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</si>
  <si>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</si>
  <si>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</si>
  <si>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</si>
  <si>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</si>
  <si>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</si>
  <si>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</si>
  <si>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</si>
  <si>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</si>
  <si>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</si>
  <si>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</si>
  <si>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</si>
  <si>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</si>
  <si>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</si>
  <si>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</si>
  <si>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</si>
  <si>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</si>
  <si>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</si>
  <si>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</si>
  <si>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</si>
  <si>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</si>
  <si>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</si>
  <si>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</si>
  <si>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</si>
  <si>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</si>
  <si>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</si>
  <si>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</si>
  <si>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</si>
  <si>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</si>
  <si>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</si>
  <si>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</si>
  <si>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</si>
  <si>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</si>
  <si>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</si>
  <si>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</si>
  <si>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</si>
  <si>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</si>
  <si>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</si>
  <si>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</si>
  <si>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</si>
  <si>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</si>
  <si>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</si>
  <si>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</si>
  <si>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</si>
  <si>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</si>
  <si>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</si>
  <si>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</si>
  <si>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</si>
  <si>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</si>
  <si>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</si>
  <si>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</si>
  <si>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</si>
  <si>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</si>
  <si>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</si>
  <si>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</si>
  <si>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</si>
  <si>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</si>
  <si>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</si>
  <si>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</si>
  <si>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</si>
  <si>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</si>
  <si>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</si>
  <si>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</si>
  <si>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</si>
  <si>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</si>
  <si>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</si>
  <si>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</si>
  <si>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</si>
  <si>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</si>
  <si>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</si>
  <si>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</si>
  <si>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</si>
  <si>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</si>
  <si>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</si>
  <si>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</si>
  <si>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1"/>
        <color theme="1"/>
        <rFont val="Calibri"/>
        <family val="2"/>
        <charset val="204"/>
      </rPr>
      <t>данные не предоставлены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</si>
  <si>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</si>
  <si>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</si>
  <si>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</si>
  <si>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</si>
  <si>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</si>
  <si>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</si>
  <si>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</si>
  <si>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</si>
  <si>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</si>
  <si>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</si>
  <si>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</si>
  <si>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</si>
  <si>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</si>
  <si>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</si>
  <si>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</si>
  <si>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</si>
  <si>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</si>
  <si>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</si>
  <si>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</si>
  <si>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</si>
  <si>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</si>
  <si>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</si>
  <si>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</si>
  <si>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</si>
  <si>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</si>
  <si>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</si>
  <si>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</si>
  <si>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</si>
  <si>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</si>
  <si>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</si>
  <si>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</si>
  <si>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</si>
  <si>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</si>
  <si>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</si>
  <si>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</si>
  <si>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</si>
  <si>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</si>
  <si>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</si>
  <si>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</si>
  <si>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</si>
  <si>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</si>
  <si>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</si>
  <si>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</si>
  <si>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</si>
  <si>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</si>
  <si>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</si>
  <si>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</si>
  <si>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</si>
  <si>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</si>
  <si>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</si>
  <si>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</si>
  <si>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</si>
  <si>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</si>
  <si>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</si>
  <si>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</si>
  <si>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</si>
  <si>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</si>
  <si>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</si>
  <si>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</si>
  <si>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</si>
  <si>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</si>
  <si>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</si>
  <si>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</si>
  <si>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</si>
  <si>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</si>
  <si>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</si>
  <si>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</si>
  <si>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</si>
  <si>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</si>
  <si>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</si>
  <si>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</si>
  <si>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</si>
  <si>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</si>
  <si>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</si>
  <si>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</si>
  <si>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</si>
  <si>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</si>
  <si>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</si>
  <si>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</si>
  <si>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</si>
  <si>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</si>
  <si>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</si>
  <si>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</si>
  <si>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</si>
  <si>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</si>
  <si>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</si>
  <si>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</si>
  <si>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</si>
  <si>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</si>
  <si>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</si>
  <si>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</si>
  <si>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</si>
  <si>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</si>
  <si>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</si>
  <si>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</si>
  <si>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</si>
  <si>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</si>
  <si>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</si>
  <si>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</si>
  <si>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</si>
  <si>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</si>
  <si>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</si>
  <si>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</si>
  <si>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</si>
  <si>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</si>
  <si>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</si>
  <si>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</si>
  <si>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</si>
  <si>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</si>
  <si>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</si>
  <si>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</si>
  <si>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</si>
  <si>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</si>
  <si>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</si>
  <si>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</si>
  <si>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</si>
  <si>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</si>
  <si>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</si>
  <si>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</si>
  <si>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</si>
  <si>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</si>
  <si>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</si>
  <si>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</si>
  <si>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</si>
  <si>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</si>
  <si>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</si>
  <si>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</si>
  <si>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</si>
  <si>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</si>
  <si>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</si>
  <si>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</si>
  <si>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</si>
  <si>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</si>
  <si>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</si>
  <si>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</si>
  <si>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</si>
  <si>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</si>
  <si>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</si>
  <si>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</si>
  <si>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</si>
  <si>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</si>
  <si>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</si>
  <si>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</si>
  <si>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</si>
  <si>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</si>
  <si>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</si>
  <si>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</si>
  <si>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</si>
  <si>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</si>
  <si>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</si>
  <si>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</si>
  <si>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</si>
  <si>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</si>
  <si>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</si>
  <si>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</si>
  <si>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</si>
  <si>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</si>
  <si>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</si>
  <si>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</si>
  <si>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</si>
  <si>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</si>
  <si>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</si>
  <si>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</si>
  <si>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</si>
  <si>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</si>
  <si>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</si>
  <si>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</si>
  <si>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</si>
  <si>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</si>
  <si>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</si>
  <si>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</si>
  <si>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</si>
  <si>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</si>
  <si>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</si>
  <si>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</si>
  <si>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</si>
  <si>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</si>
  <si>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</si>
  <si>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</si>
  <si>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</si>
  <si>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</si>
  <si>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</si>
  <si>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</si>
  <si>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</si>
  <si>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</si>
  <si>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</si>
  <si>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</si>
  <si>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</si>
  <si>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</si>
  <si>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</si>
  <si>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</si>
  <si>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</si>
  <si>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</si>
  <si>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</si>
  <si>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</si>
  <si>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</si>
  <si>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</si>
  <si>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</si>
  <si>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</si>
  <si>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</si>
  <si>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</si>
  <si>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</si>
  <si>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</si>
  <si>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</si>
  <si>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</si>
  <si>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</si>
  <si>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</si>
  <si>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</si>
  <si>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</si>
  <si>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</si>
  <si>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</si>
  <si>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</si>
  <si>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</si>
  <si>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</si>
  <si>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</si>
  <si>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</si>
  <si>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</si>
  <si>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</si>
  <si>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</si>
  <si>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</si>
  <si>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</si>
  <si>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</si>
  <si>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</si>
  <si>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</si>
  <si>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</si>
  <si>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</si>
  <si>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</si>
  <si>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</si>
  <si>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</si>
  <si>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</si>
  <si>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</si>
  <si>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</si>
  <si>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</si>
  <si>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</si>
  <si>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</si>
  <si>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</si>
  <si>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</si>
  <si>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</si>
  <si>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</si>
  <si>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</si>
  <si>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</si>
  <si>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</si>
  <si>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</si>
  <si>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</si>
  <si>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</si>
  <si>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</si>
  <si>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</si>
  <si>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</si>
  <si>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</si>
  <si>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</si>
  <si>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</si>
  <si>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</si>
  <si>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</si>
  <si>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</si>
  <si>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</si>
  <si>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</si>
  <si>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</si>
  <si>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</si>
  <si>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</si>
  <si>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</si>
  <si>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</si>
  <si>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</si>
  <si>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</si>
  <si>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</si>
  <si>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</si>
  <si>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</si>
  <si>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</si>
  <si>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</si>
  <si>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</si>
  <si>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</si>
  <si>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</si>
  <si>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</si>
  <si>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</si>
  <si>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</si>
  <si>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</si>
  <si>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</si>
  <si>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</si>
  <si>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</si>
  <si>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</si>
  <si>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</si>
  <si>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</si>
  <si>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</si>
  <si>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</si>
  <si>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</si>
  <si>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</si>
  <si>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</si>
  <si>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</si>
  <si>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</si>
  <si>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</si>
  <si>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</si>
  <si>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</si>
  <si>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</si>
  <si>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</si>
  <si>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</si>
  <si>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</si>
  <si>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</si>
  <si>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</si>
  <si>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</si>
  <si>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</si>
  <si>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</si>
  <si>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</si>
  <si>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</si>
  <si>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</si>
  <si>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</si>
  <si>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</si>
  <si>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</si>
  <si>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</si>
  <si>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</si>
  <si>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</si>
  <si>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</si>
  <si>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</si>
  <si>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</si>
  <si>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</si>
  <si>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</si>
  <si>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</si>
  <si>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</si>
  <si>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</si>
  <si>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</si>
  <si>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</si>
  <si>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</si>
  <si>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</si>
  <si>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</si>
  <si>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</si>
  <si>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</si>
  <si>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</si>
  <si>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</si>
  <si>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</si>
  <si>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</si>
  <si>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</si>
  <si>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</si>
  <si>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</si>
  <si>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</si>
  <si>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</si>
  <si>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</si>
  <si>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</si>
  <si>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</si>
  <si>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</si>
  <si>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</si>
  <si>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</si>
  <si>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</si>
  <si>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</si>
  <si>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</si>
  <si>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</si>
  <si>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</si>
  <si>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</si>
  <si>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</si>
  <si>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</si>
  <si>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</si>
  <si>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</si>
  <si>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</si>
  <si>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</si>
  <si>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</si>
  <si>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</si>
  <si>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</si>
  <si>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</si>
  <si>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</si>
  <si>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</si>
  <si>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</si>
  <si>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</si>
  <si>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</si>
  <si>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</si>
  <si>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</si>
  <si>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</si>
  <si>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</si>
  <si>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</si>
  <si>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</si>
  <si>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</si>
  <si>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</si>
  <si>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</si>
  <si>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</si>
  <si>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</si>
  <si>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</si>
  <si>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</si>
  <si>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</si>
  <si>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</si>
  <si>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</si>
  <si>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</si>
  <si>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</si>
  <si>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</si>
  <si>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</si>
  <si>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</si>
  <si>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1"/>
        <color theme="1"/>
        <rFont val="Calibri"/>
        <family val="2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</si>
  <si>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</si>
  <si>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1"/>
        <color theme="1"/>
        <rFont val="Calibri"/>
        <family val="2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</si>
  <si>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</si>
  <si>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</si>
  <si>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</si>
  <si>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</si>
  <si>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</si>
  <si>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</si>
  <si>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</si>
  <si>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</si>
  <si>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</si>
  <si>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</si>
  <si>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</si>
  <si>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</si>
  <si>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</si>
  <si>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</si>
  <si>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</si>
  <si>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</si>
  <si>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</si>
  <si>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</si>
  <si>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</si>
  <si>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</si>
  <si>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</si>
  <si>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</si>
  <si>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</si>
  <si>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</si>
  <si>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</si>
  <si>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</si>
  <si>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</si>
  <si>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</si>
  <si>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</si>
  <si>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</si>
  <si>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</si>
  <si>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</si>
  <si>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</si>
  <si>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</si>
  <si>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</si>
  <si>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</si>
  <si>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</si>
  <si>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</si>
  <si>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</si>
  <si>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</si>
  <si>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</si>
  <si>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</si>
  <si>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</si>
  <si>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</si>
  <si>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</si>
  <si>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</si>
  <si>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</si>
  <si>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</si>
  <si>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</si>
  <si>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</si>
  <si>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</si>
  <si>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</si>
  <si>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</si>
  <si>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</si>
  <si>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</si>
  <si>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</si>
  <si>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</si>
  <si>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</si>
  <si>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</si>
  <si>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</si>
  <si>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</si>
  <si>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</si>
  <si>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</si>
  <si>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</si>
  <si>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</si>
  <si>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</si>
  <si>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</si>
  <si>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</si>
  <si>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</si>
  <si>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</si>
  <si>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</si>
  <si>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</si>
  <si>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</si>
  <si>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</si>
  <si>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</si>
  <si>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</si>
  <si>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</si>
  <si>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</si>
  <si>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</si>
  <si>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</si>
  <si>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</si>
  <si>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</si>
  <si>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</si>
  <si>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</si>
  <si>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</si>
  <si>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</si>
  <si>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</si>
  <si>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</si>
  <si>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</si>
  <si>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</si>
  <si>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</si>
  <si>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</si>
  <si>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</si>
  <si>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</si>
  <si>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</si>
  <si>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</si>
  <si>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</si>
  <si>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</si>
  <si>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</si>
  <si>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</si>
  <si>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</si>
  <si>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</si>
  <si>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</si>
  <si>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</si>
  <si>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</si>
  <si>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</si>
  <si>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</si>
  <si>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</si>
  <si>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</si>
  <si>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</si>
  <si>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</si>
  <si>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</si>
  <si>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</si>
  <si>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</si>
  <si>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</si>
  <si>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</si>
  <si>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</si>
  <si>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</si>
  <si>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</si>
  <si>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</si>
  <si>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</si>
  <si>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</si>
  <si>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</si>
  <si>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</si>
  <si>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</si>
  <si>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</si>
  <si>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</si>
  <si>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</si>
  <si>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</si>
  <si>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</si>
  <si>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</si>
  <si>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</si>
  <si>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</si>
  <si>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</si>
  <si>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</si>
  <si>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</si>
  <si>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</si>
  <si>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</si>
  <si>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</si>
  <si>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</si>
  <si>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</si>
  <si>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</si>
  <si>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</si>
  <si>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</si>
  <si>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</si>
  <si>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</si>
  <si>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</si>
  <si>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</si>
  <si>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</si>
  <si>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</si>
  <si>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</si>
  <si>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</si>
  <si>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</si>
  <si>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</si>
  <si>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</si>
  <si>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</si>
  <si>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</si>
  <si>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</si>
  <si>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</si>
  <si>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</si>
  <si>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</si>
  <si>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</si>
  <si>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</si>
  <si>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</si>
  <si>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</si>
  <si>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</si>
  <si>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</si>
  <si>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</si>
  <si>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</si>
  <si>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</si>
  <si>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</si>
  <si>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</si>
  <si>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</si>
  <si>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</si>
  <si>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</si>
  <si>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</si>
  <si>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</si>
  <si>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</si>
  <si>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</si>
  <si>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</si>
  <si>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</si>
  <si>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</si>
  <si>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</si>
  <si>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</si>
  <si>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</si>
  <si>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</si>
  <si>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</si>
  <si>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</si>
  <si>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</si>
  <si>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</si>
  <si>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</si>
  <si>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</si>
  <si>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</si>
  <si>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</si>
  <si>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</si>
  <si>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</si>
  <si>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</si>
  <si>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</si>
  <si>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</si>
  <si>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</si>
  <si>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</si>
  <si>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</si>
  <si>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</si>
  <si>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</si>
  <si>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</si>
  <si>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</si>
  <si>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</si>
  <si>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</si>
  <si>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</si>
  <si>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</si>
  <si>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</si>
  <si>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</si>
  <si>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 xml:space="preserve">Всего за 2011 год 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</si>
  <si>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</si>
  <si>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</si>
  <si>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</si>
  <si>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</si>
  <si>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</si>
  <si>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</si>
  <si>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</si>
  <si>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</si>
  <si>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</si>
  <si>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</si>
  <si>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</si>
  <si>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</si>
  <si>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2012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</si>
  <si>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</si>
  <si>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</si>
  <si>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</si>
  <si>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</si>
  <si>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</si>
  <si>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</si>
  <si>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</si>
  <si>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</si>
  <si>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</si>
  <si>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</si>
  <si>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</si>
  <si>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</si>
  <si>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2013 год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</si>
  <si>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</si>
  <si>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</si>
  <si>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</si>
  <si>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</si>
  <si>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</si>
  <si>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</si>
  <si>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</si>
  <si>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</si>
  <si>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</si>
  <si>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</si>
  <si>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</si>
  <si>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</si>
  <si>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Всего за 2014 год</t>
    </r>
  </si>
  <si>
    <r>
      <rPr>
        <sz val="10"/>
        <color rgb="FF000000"/>
        <rFont val="Times New Roman"/>
        <family val="1"/>
        <charset val="204"/>
      </rPr>
      <t>Месяц</t>
    </r>
  </si>
  <si>
    <r>
      <rPr>
        <sz val="10"/>
        <color rgb="FF000000"/>
        <rFont val="Times New Roman"/>
        <family val="1"/>
        <charset val="204"/>
      </rPr>
      <t>Потребление тепла, Гкал</t>
    </r>
  </si>
  <si>
    <r>
      <rPr>
        <sz val="10"/>
        <color rgb="FF000000"/>
        <rFont val="Times New Roman"/>
        <family val="1"/>
        <charset val="204"/>
      </rPr>
      <t>Расход воды, м</t>
    </r>
    <r>
      <rPr>
        <vertAlign val="superscript"/>
        <sz val="10"/>
        <color rgb="FF000000"/>
        <rFont val="Times New Roman"/>
        <family val="2"/>
        <charset val="204"/>
      </rPr>
      <t>3</t>
    </r>
  </si>
  <si>
    <r>
      <rPr>
        <sz val="10"/>
        <color rgb="FF000000"/>
        <rFont val="Times New Roman"/>
        <family val="1"/>
        <charset val="204"/>
      </rPr>
      <t>Расход электроэнергии для мест общего пользования, кВт·ч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</si>
  <si>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</si>
  <si>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отопительная система
/м2 жилой площади</t>
    </r>
  </si>
  <si>
    <r>
      <rPr>
        <sz val="10"/>
        <color rgb="FF000000"/>
        <rFont val="Times New Roman"/>
        <family val="1"/>
        <charset val="204"/>
      </rPr>
      <t>отопительная система
/м2 общей площади</t>
    </r>
  </si>
  <si>
    <r>
      <rPr>
        <sz val="10"/>
        <color rgb="FF000000"/>
        <rFont val="Times New Roman"/>
        <family val="1"/>
        <charset val="204"/>
      </rPr>
      <t>Система горячего водоснабжения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</si>
  <si>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</si>
  <si>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Горячая вода</t>
    </r>
  </si>
  <si>
    <r>
      <rPr>
        <sz val="10"/>
        <color rgb="FF000000"/>
        <rFont val="Times New Roman"/>
        <family val="1"/>
        <charset val="204"/>
      </rPr>
      <t>Холодная вода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</si>
  <si>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</si>
  <si>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Освещение</t>
    </r>
  </si>
  <si>
    <r>
      <rPr>
        <sz val="10"/>
        <color rgb="FF000000"/>
        <rFont val="Times New Roman"/>
        <family val="1"/>
        <charset val="204"/>
      </rPr>
      <t>Электросиловое оборудование</t>
    </r>
  </si>
  <si>
    <r>
      <rPr>
        <sz val="10"/>
        <color rgb="FF000000"/>
        <rFont val="Times New Roman"/>
        <family val="1"/>
        <charset val="204"/>
      </rPr>
      <t>Всего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</si>
  <si>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</si>
  <si>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отопительная система</t>
    </r>
  </si>
  <si>
    <r>
      <rPr>
        <sz val="10"/>
        <color rgb="FF000000"/>
        <rFont val="Times New Roman"/>
        <family val="1"/>
        <charset val="204"/>
      </rPr>
      <t>градусо-дни отопительного сезона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</si>
  <si>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</si>
  <si>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</si>
  <si>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</si>
  <si>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</si>
  <si>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</si>
  <si>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</si>
  <si>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</si>
  <si>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</si>
  <si>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</si>
  <si>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</si>
  <si>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</si>
  <si>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</si>
  <si>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Итого 2011 г.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</si>
  <si>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</si>
  <si>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</si>
  <si>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</si>
  <si>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</si>
  <si>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</si>
  <si>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</si>
  <si>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</si>
  <si>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</si>
  <si>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</si>
  <si>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</si>
  <si>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</si>
  <si>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</si>
  <si>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Итого 2012г.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</si>
  <si>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</si>
  <si>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</si>
  <si>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</si>
  <si>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</si>
  <si>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</si>
  <si>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</si>
  <si>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</si>
  <si>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</si>
  <si>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</si>
  <si>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</si>
  <si>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</si>
  <si>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</si>
  <si>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Итого 2013г.</t>
    </r>
  </si>
  <si>
    <r>
      <rPr>
        <sz val="10"/>
        <color rgb="FF000000"/>
        <rFont val="Times New Roman"/>
        <family val="1"/>
        <charset val="204"/>
      </rPr>
      <t>Январь</t>
    </r>
  </si>
  <si>
    <r>
      <rPr>
        <sz val="10"/>
        <color rgb="FF000000"/>
        <rFont val="Times New Roman"/>
        <family val="1"/>
        <charset val="204"/>
      </rPr>
      <t>Февраль</t>
    </r>
  </si>
  <si>
    <r>
      <rPr>
        <sz val="10"/>
        <color rgb="FF000000"/>
        <rFont val="Times New Roman"/>
        <family val="1"/>
        <charset val="204"/>
      </rPr>
      <t>Март</t>
    </r>
  </si>
  <si>
    <r>
      <rPr>
        <sz val="10"/>
        <color rgb="FF000000"/>
        <rFont val="Times New Roman"/>
        <family val="1"/>
        <charset val="204"/>
      </rPr>
      <t>Апрель</t>
    </r>
  </si>
  <si>
    <r>
      <rPr>
        <sz val="10"/>
        <color rgb="FF000000"/>
        <rFont val="Times New Roman"/>
        <family val="1"/>
        <charset val="204"/>
      </rPr>
      <t>Май</t>
    </r>
  </si>
  <si>
    <r>
      <rPr>
        <sz val="10"/>
        <color rgb="FF000000"/>
        <rFont val="Times New Roman"/>
        <family val="1"/>
        <charset val="204"/>
      </rPr>
      <t>Июнь</t>
    </r>
  </si>
  <si>
    <r>
      <rPr>
        <sz val="10"/>
        <color rgb="FF000000"/>
        <rFont val="Times New Roman"/>
        <family val="1"/>
        <charset val="204"/>
      </rPr>
      <t>Июль</t>
    </r>
  </si>
  <si>
    <r>
      <rPr>
        <sz val="10"/>
        <color rgb="FF000000"/>
        <rFont val="Times New Roman"/>
        <family val="1"/>
        <charset val="204"/>
      </rPr>
      <t>Август</t>
    </r>
  </si>
  <si>
    <r>
      <rPr>
        <sz val="10"/>
        <color rgb="FF000000"/>
        <rFont val="Times New Roman"/>
        <family val="1"/>
        <charset val="204"/>
      </rPr>
      <t>Сентябрь</t>
    </r>
  </si>
  <si>
    <r>
      <rPr>
        <sz val="10"/>
        <color rgb="FF000000"/>
        <rFont val="Times New Roman"/>
        <family val="1"/>
        <charset val="204"/>
      </rPr>
      <t>Октябрь</t>
    </r>
  </si>
  <si>
    <r>
      <rPr>
        <sz val="10"/>
        <color rgb="FF000000"/>
        <rFont val="Times New Roman"/>
        <family val="1"/>
        <charset val="204"/>
      </rPr>
      <t>Ноябрь</t>
    </r>
  </si>
  <si>
    <r>
      <rPr>
        <sz val="10"/>
        <color rgb="FF000000"/>
        <rFont val="Times New Roman"/>
        <family val="1"/>
        <charset val="204"/>
      </rPr>
      <t>Декабрь</t>
    </r>
  </si>
  <si>
    <r>
      <rPr>
        <b/>
        <sz val="10"/>
        <color rgb="FF000000"/>
        <rFont val="Times New Roman"/>
        <family val="1"/>
        <charset val="204"/>
      </rPr>
      <t>Итого 2014г.</t>
    </r>
  </si>
  <si>
    <t>Результат энергосбережения согласно eeMeasure</t>
  </si>
  <si>
    <t>Средний показатель</t>
  </si>
  <si>
    <t>Данные о здании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</si>
</sst>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vertAlign val="superscript"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FF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</font>
    <font>
      <b/>
      <vertAlign val="superscript"/>
      <sz val="9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9"/>
      <color rgb="FFFFFF00"/>
      <name val="Calibri"/>
      <family val="2"/>
    </font>
    <font>
      <sz val="9"/>
      <name val="Calibri"/>
      <family val="2"/>
    </font>
    <font>
      <vertAlign val="superscript"/>
      <sz val="9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vertAlign val="superscript"/>
      <sz val="10"/>
      <color rgb="FF000000"/>
      <name val="Times New Roman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/>
      <bottom style="hair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hair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14996795556505021"/>
      </right>
      <top style="hair">
        <color auto="1"/>
      </top>
      <bottom style="hair">
        <color auto="1"/>
      </bottom>
      <diagonal/>
    </border>
    <border>
      <left style="thin">
        <color theme="0" tint="-0.1499679555650502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34998626667073579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 tint="-0.34998626667073579"/>
      </right>
      <top style="hair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hair">
        <color auto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5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4" fillId="6" borderId="0" xfId="0" applyFont="1" applyFill="1" applyAlignment="1">
      <alignment horizontal="right"/>
    </xf>
    <xf numFmtId="0" fontId="14" fillId="6" borderId="0" xfId="0" applyFont="1" applyFill="1" applyAlignment="1">
      <alignment horizontal="center"/>
    </xf>
    <xf numFmtId="0" fontId="14" fillId="6" borderId="0" xfId="0" applyFont="1" applyFill="1"/>
    <xf numFmtId="0" fontId="15" fillId="0" borderId="0" xfId="0" applyFont="1"/>
    <xf numFmtId="0" fontId="14" fillId="2" borderId="18" xfId="0" applyFont="1" applyFill="1" applyBorder="1"/>
    <xf numFmtId="0" fontId="15" fillId="4" borderId="1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7" fillId="5" borderId="11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5" fillId="7" borderId="19" xfId="0" applyFont="1" applyFill="1" applyBorder="1" applyAlignment="1">
      <alignment vertical="center"/>
    </xf>
    <xf numFmtId="0" fontId="15" fillId="7" borderId="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164" fontId="15" fillId="7" borderId="9" xfId="0" applyNumberFormat="1" applyFont="1" applyFill="1" applyBorder="1" applyAlignment="1">
      <alignment horizontal="center" vertical="center" wrapText="1"/>
    </xf>
    <xf numFmtId="164" fontId="15" fillId="7" borderId="10" xfId="0" applyNumberFormat="1" applyFont="1" applyFill="1" applyBorder="1" applyAlignment="1">
      <alignment horizontal="center" vertical="center" wrapText="1"/>
    </xf>
    <xf numFmtId="164" fontId="17" fillId="7" borderId="11" xfId="0" applyNumberFormat="1" applyFont="1" applyFill="1" applyBorder="1" applyAlignment="1">
      <alignment horizontal="center" vertical="center"/>
    </xf>
    <xf numFmtId="2" fontId="15" fillId="7" borderId="9" xfId="0" applyNumberFormat="1" applyFont="1" applyFill="1" applyBorder="1" applyAlignment="1">
      <alignment horizontal="center" vertical="center"/>
    </xf>
    <xf numFmtId="2" fontId="15" fillId="7" borderId="10" xfId="0" applyNumberFormat="1" applyFont="1" applyFill="1" applyBorder="1" applyAlignment="1">
      <alignment horizontal="center" vertical="center"/>
    </xf>
    <xf numFmtId="2" fontId="17" fillId="7" borderId="11" xfId="0" applyNumberFormat="1" applyFont="1" applyFill="1" applyBorder="1" applyAlignment="1">
      <alignment horizontal="center" vertical="center"/>
    </xf>
    <xf numFmtId="164" fontId="15" fillId="8" borderId="10" xfId="0" applyNumberFormat="1" applyFont="1" applyFill="1" applyBorder="1" applyAlignment="1">
      <alignment horizontal="center" vertical="center" wrapText="1"/>
    </xf>
    <xf numFmtId="2" fontId="15" fillId="8" borderId="10" xfId="0" applyNumberFormat="1" applyFont="1" applyFill="1" applyBorder="1" applyAlignment="1">
      <alignment horizontal="center" vertical="center"/>
    </xf>
    <xf numFmtId="2" fontId="15" fillId="8" borderId="9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4" fontId="15" fillId="8" borderId="12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164" fontId="17" fillId="3" borderId="14" xfId="0" applyNumberFormat="1" applyFont="1" applyFill="1" applyBorder="1" applyAlignment="1">
      <alignment horizontal="center" vertical="center" wrapText="1"/>
    </xf>
    <xf numFmtId="2" fontId="15" fillId="8" borderId="12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7" fillId="5" borderId="14" xfId="0" applyNumberFormat="1" applyFont="1" applyFill="1" applyBorder="1" applyAlignment="1">
      <alignment horizontal="center" vertical="center" wrapText="1"/>
    </xf>
    <xf numFmtId="0" fontId="14" fillId="10" borderId="18" xfId="0" applyFont="1" applyFill="1" applyBorder="1"/>
    <xf numFmtId="164" fontId="15" fillId="8" borderId="9" xfId="0" applyNumberFormat="1" applyFont="1" applyFill="1" applyBorder="1" applyAlignment="1">
      <alignment horizontal="center" vertical="center"/>
    </xf>
    <xf numFmtId="164" fontId="15" fillId="8" borderId="10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164" fontId="15" fillId="4" borderId="9" xfId="0" applyNumberFormat="1" applyFont="1" applyFill="1" applyBorder="1" applyAlignment="1">
      <alignment horizontal="center" vertical="center" wrapText="1"/>
    </xf>
    <xf numFmtId="164" fontId="15" fillId="4" borderId="10" xfId="0" applyNumberFormat="1" applyFont="1" applyFill="1" applyBorder="1" applyAlignment="1">
      <alignment horizontal="center" vertical="center" wrapText="1"/>
    </xf>
    <xf numFmtId="164" fontId="17" fillId="4" borderId="11" xfId="0" applyNumberFormat="1" applyFont="1" applyFill="1" applyBorder="1" applyAlignment="1">
      <alignment horizontal="center" vertical="center"/>
    </xf>
    <xf numFmtId="2" fontId="15" fillId="4" borderId="9" xfId="0" applyNumberFormat="1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2" fontId="17" fillId="4" borderId="11" xfId="0" applyNumberFormat="1" applyFont="1" applyFill="1" applyBorder="1" applyAlignment="1">
      <alignment horizontal="center" vertical="center"/>
    </xf>
    <xf numFmtId="164" fontId="15" fillId="9" borderId="10" xfId="0" applyNumberFormat="1" applyFont="1" applyFill="1" applyBorder="1" applyAlignment="1">
      <alignment horizontal="center" vertical="center" wrapText="1"/>
    </xf>
    <xf numFmtId="164" fontId="15" fillId="8" borderId="9" xfId="0" applyNumberFormat="1" applyFont="1" applyFill="1" applyBorder="1" applyAlignment="1">
      <alignment horizontal="center" vertical="center" wrapText="1"/>
    </xf>
    <xf numFmtId="0" fontId="14" fillId="11" borderId="18" xfId="0" applyFont="1" applyFill="1" applyBorder="1"/>
    <xf numFmtId="164" fontId="15" fillId="9" borderId="12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4" fillId="2" borderId="1" xfId="0" applyFont="1" applyFill="1" applyBorder="1"/>
    <xf numFmtId="164" fontId="15" fillId="8" borderId="35" xfId="0" applyNumberFormat="1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4" fillId="10" borderId="1" xfId="0" applyFont="1" applyFill="1" applyBorder="1"/>
    <xf numFmtId="2" fontId="17" fillId="7" borderId="36" xfId="0" applyNumberFormat="1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8" fillId="13" borderId="19" xfId="0" applyFont="1" applyFill="1" applyBorder="1" applyAlignment="1">
      <alignment horizontal="center" vertical="center"/>
    </xf>
    <xf numFmtId="10" fontId="22" fillId="0" borderId="0" xfId="0" applyNumberFormat="1" applyFont="1"/>
    <xf numFmtId="0" fontId="18" fillId="13" borderId="32" xfId="0" applyFont="1" applyFill="1" applyBorder="1" applyAlignment="1">
      <alignment horizontal="center" vertical="center"/>
    </xf>
    <xf numFmtId="0" fontId="15" fillId="13" borderId="32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/>
    </xf>
    <xf numFmtId="2" fontId="15" fillId="8" borderId="35" xfId="0" applyNumberFormat="1" applyFont="1" applyFill="1" applyBorder="1" applyAlignment="1">
      <alignment horizontal="center" vertical="center"/>
    </xf>
    <xf numFmtId="2" fontId="15" fillId="4" borderId="35" xfId="0" applyNumberFormat="1" applyFont="1" applyFill="1" applyBorder="1" applyAlignment="1">
      <alignment horizontal="center" vertical="center"/>
    </xf>
    <xf numFmtId="2" fontId="15" fillId="0" borderId="35" xfId="0" applyNumberFormat="1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164" fontId="15" fillId="14" borderId="10" xfId="0" applyNumberFormat="1" applyFont="1" applyFill="1" applyBorder="1" applyAlignment="1">
      <alignment horizontal="center" vertical="center" wrapText="1"/>
    </xf>
    <xf numFmtId="164" fontId="15" fillId="14" borderId="13" xfId="0" applyNumberFormat="1" applyFont="1" applyFill="1" applyBorder="1" applyAlignment="1">
      <alignment horizontal="center" vertical="center" wrapText="1"/>
    </xf>
    <xf numFmtId="2" fontId="15" fillId="14" borderId="10" xfId="0" applyNumberFormat="1" applyFont="1" applyFill="1" applyBorder="1" applyAlignment="1">
      <alignment horizontal="center" vertical="center"/>
    </xf>
    <xf numFmtId="2" fontId="15" fillId="9" borderId="9" xfId="0" applyNumberFormat="1" applyFont="1" applyFill="1" applyBorder="1" applyAlignment="1">
      <alignment horizontal="center" vertical="center"/>
    </xf>
    <xf numFmtId="2" fontId="15" fillId="9" borderId="10" xfId="0" applyNumberFormat="1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13" borderId="32" xfId="0" applyFont="1" applyFill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4" fillId="3" borderId="11" xfId="0" applyNumberFormat="1" applyFont="1" applyFill="1" applyBorder="1" applyAlignment="1">
      <alignment horizontal="center" vertical="center"/>
    </xf>
    <xf numFmtId="2" fontId="23" fillId="0" borderId="35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5" borderId="11" xfId="0" applyNumberFormat="1" applyFont="1" applyFill="1" applyBorder="1" applyAlignment="1">
      <alignment horizontal="center" vertical="center"/>
    </xf>
    <xf numFmtId="2" fontId="15" fillId="7" borderId="35" xfId="0" applyNumberFormat="1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164" fontId="17" fillId="14" borderId="11" xfId="0" applyNumberFormat="1" applyFont="1" applyFill="1" applyBorder="1" applyAlignment="1">
      <alignment horizontal="center" vertical="center"/>
    </xf>
    <xf numFmtId="2" fontId="17" fillId="14" borderId="11" xfId="0" applyNumberFormat="1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vertical="center"/>
    </xf>
    <xf numFmtId="0" fontId="15" fillId="14" borderId="19" xfId="0" applyFont="1" applyFill="1" applyBorder="1" applyAlignment="1">
      <alignment horizontal="center" vertical="center" wrapText="1"/>
    </xf>
    <xf numFmtId="164" fontId="15" fillId="14" borderId="9" xfId="0" applyNumberFormat="1" applyFont="1" applyFill="1" applyBorder="1" applyAlignment="1">
      <alignment horizontal="center" vertical="center" wrapText="1"/>
    </xf>
    <xf numFmtId="2" fontId="17" fillId="5" borderId="36" xfId="0" applyNumberFormat="1" applyFont="1" applyFill="1" applyBorder="1" applyAlignment="1">
      <alignment horizontal="center" vertical="center"/>
    </xf>
    <xf numFmtId="2" fontId="17" fillId="14" borderId="36" xfId="0" applyNumberFormat="1" applyFont="1" applyFill="1" applyBorder="1" applyAlignment="1">
      <alignment horizontal="center" vertical="center"/>
    </xf>
    <xf numFmtId="2" fontId="17" fillId="5" borderId="41" xfId="0" applyNumberFormat="1" applyFont="1" applyFill="1" applyBorder="1" applyAlignment="1">
      <alignment horizontal="center" vertical="center" wrapText="1"/>
    </xf>
    <xf numFmtId="10" fontId="13" fillId="12" borderId="38" xfId="0" applyNumberFormat="1" applyFont="1" applyFill="1" applyBorder="1" applyAlignment="1">
      <alignment horizontal="center" vertical="center"/>
    </xf>
    <xf numFmtId="10" fontId="13" fillId="12" borderId="44" xfId="0" applyNumberFormat="1" applyFont="1" applyFill="1" applyBorder="1" applyAlignment="1">
      <alignment horizontal="center" vertical="center"/>
    </xf>
    <xf numFmtId="10" fontId="20" fillId="12" borderId="47" xfId="0" applyNumberFormat="1" applyFont="1" applyFill="1" applyBorder="1" applyAlignment="1">
      <alignment horizontal="center" vertical="center"/>
    </xf>
    <xf numFmtId="10" fontId="20" fillId="12" borderId="48" xfId="0" applyNumberFormat="1" applyFont="1" applyFill="1" applyBorder="1" applyAlignment="1">
      <alignment horizontal="center" vertical="center"/>
    </xf>
    <xf numFmtId="10" fontId="25" fillId="14" borderId="38" xfId="0" applyNumberFormat="1" applyFont="1" applyFill="1" applyBorder="1" applyAlignment="1">
      <alignment horizontal="center" vertical="center"/>
    </xf>
    <xf numFmtId="10" fontId="25" fillId="14" borderId="44" xfId="0" applyNumberFormat="1" applyFont="1" applyFill="1" applyBorder="1" applyAlignment="1">
      <alignment horizontal="center" vertical="center"/>
    </xf>
    <xf numFmtId="0" fontId="15" fillId="14" borderId="32" xfId="0" applyFont="1" applyFill="1" applyBorder="1" applyAlignment="1">
      <alignment horizontal="center" vertical="center" wrapText="1"/>
    </xf>
    <xf numFmtId="0" fontId="15" fillId="14" borderId="33" xfId="0" applyFont="1" applyFill="1" applyBorder="1" applyAlignment="1">
      <alignment horizontal="center" vertical="center" wrapText="1"/>
    </xf>
    <xf numFmtId="164" fontId="15" fillId="14" borderId="12" xfId="0" applyNumberFormat="1" applyFont="1" applyFill="1" applyBorder="1" applyAlignment="1">
      <alignment horizontal="center" vertical="center" wrapText="1"/>
    </xf>
    <xf numFmtId="164" fontId="17" fillId="14" borderId="14" xfId="0" applyNumberFormat="1" applyFont="1" applyFill="1" applyBorder="1" applyAlignment="1">
      <alignment horizontal="center" vertical="center" wrapText="1"/>
    </xf>
    <xf numFmtId="2" fontId="15" fillId="14" borderId="13" xfId="0" applyNumberFormat="1" applyFont="1" applyFill="1" applyBorder="1" applyAlignment="1">
      <alignment horizontal="center" vertical="center" wrapText="1"/>
    </xf>
    <xf numFmtId="2" fontId="17" fillId="14" borderId="14" xfId="0" applyNumberFormat="1" applyFont="1" applyFill="1" applyBorder="1" applyAlignment="1">
      <alignment horizontal="center" vertical="center" wrapText="1"/>
    </xf>
    <xf numFmtId="10" fontId="13" fillId="10" borderId="49" xfId="0" applyNumberFormat="1" applyFont="1" applyFill="1" applyBorder="1" applyAlignment="1">
      <alignment horizontal="center" vertical="center"/>
    </xf>
    <xf numFmtId="10" fontId="13" fillId="10" borderId="51" xfId="0" applyNumberFormat="1" applyFont="1" applyFill="1" applyBorder="1" applyAlignment="1">
      <alignment horizontal="center" vertical="center"/>
    </xf>
    <xf numFmtId="10" fontId="20" fillId="10" borderId="53" xfId="0" applyNumberFormat="1" applyFont="1" applyFill="1" applyBorder="1" applyAlignment="1">
      <alignment horizontal="center" vertical="center"/>
    </xf>
    <xf numFmtId="10" fontId="20" fillId="10" borderId="54" xfId="0" applyNumberFormat="1" applyFont="1" applyFill="1" applyBorder="1" applyAlignment="1">
      <alignment horizontal="center" vertical="center"/>
    </xf>
    <xf numFmtId="10" fontId="13" fillId="11" borderId="38" xfId="0" applyNumberFormat="1" applyFont="1" applyFill="1" applyBorder="1" applyAlignment="1">
      <alignment horizontal="center" vertical="center"/>
    </xf>
    <xf numFmtId="10" fontId="13" fillId="11" borderId="44" xfId="0" applyNumberFormat="1" applyFont="1" applyFill="1" applyBorder="1" applyAlignment="1">
      <alignment horizontal="center" vertical="center"/>
    </xf>
    <xf numFmtId="10" fontId="13" fillId="7" borderId="56" xfId="0" applyNumberFormat="1" applyFont="1" applyFill="1" applyBorder="1" applyAlignment="1">
      <alignment horizontal="center" vertical="center"/>
    </xf>
    <xf numFmtId="10" fontId="13" fillId="7" borderId="57" xfId="0" applyNumberFormat="1" applyFont="1" applyFill="1" applyBorder="1" applyAlignment="1">
      <alignment horizontal="center" vertical="center"/>
    </xf>
    <xf numFmtId="2" fontId="23" fillId="14" borderId="10" xfId="0" applyNumberFormat="1" applyFont="1" applyFill="1" applyBorder="1" applyAlignment="1">
      <alignment horizontal="center" vertical="center"/>
    </xf>
    <xf numFmtId="2" fontId="24" fillId="14" borderId="36" xfId="0" applyNumberFormat="1" applyFont="1" applyFill="1" applyBorder="1" applyAlignment="1">
      <alignment horizontal="center" vertical="center"/>
    </xf>
    <xf numFmtId="10" fontId="20" fillId="11" borderId="47" xfId="0" applyNumberFormat="1" applyFont="1" applyFill="1" applyBorder="1" applyAlignment="1">
      <alignment horizontal="center" vertical="center"/>
    </xf>
    <xf numFmtId="10" fontId="20" fillId="11" borderId="48" xfId="0" applyNumberFormat="1" applyFont="1" applyFill="1" applyBorder="1" applyAlignment="1">
      <alignment horizontal="center" vertical="center"/>
    </xf>
    <xf numFmtId="2" fontId="17" fillId="14" borderId="41" xfId="0" applyNumberFormat="1" applyFont="1" applyFill="1" applyBorder="1" applyAlignment="1">
      <alignment horizontal="center" vertical="center" wrapText="1"/>
    </xf>
    <xf numFmtId="10" fontId="25" fillId="14" borderId="56" xfId="0" applyNumberFormat="1" applyFont="1" applyFill="1" applyBorder="1" applyAlignment="1">
      <alignment horizontal="center" vertical="center"/>
    </xf>
    <xf numFmtId="10" fontId="25" fillId="14" borderId="57" xfId="0" applyNumberFormat="1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10" fontId="13" fillId="10" borderId="60" xfId="0" applyNumberFormat="1" applyFont="1" applyFill="1" applyBorder="1" applyAlignment="1">
      <alignment horizontal="center" vertical="center"/>
    </xf>
    <xf numFmtId="10" fontId="13" fillId="10" borderId="61" xfId="0" applyNumberFormat="1" applyFont="1" applyFill="1" applyBorder="1" applyAlignment="1">
      <alignment horizontal="center" vertical="center"/>
    </xf>
    <xf numFmtId="10" fontId="13" fillId="10" borderId="62" xfId="0" applyNumberFormat="1" applyFont="1" applyFill="1" applyBorder="1" applyAlignment="1">
      <alignment horizontal="center" vertical="center"/>
    </xf>
    <xf numFmtId="10" fontId="13" fillId="10" borderId="63" xfId="0" applyNumberFormat="1" applyFont="1" applyFill="1" applyBorder="1" applyAlignment="1">
      <alignment horizontal="center" vertical="center"/>
    </xf>
    <xf numFmtId="10" fontId="21" fillId="7" borderId="60" xfId="0" applyNumberFormat="1" applyFont="1" applyFill="1" applyBorder="1" applyAlignment="1">
      <alignment horizontal="center" vertical="center"/>
    </xf>
    <xf numFmtId="10" fontId="21" fillId="7" borderId="61" xfId="0" applyNumberFormat="1" applyFont="1" applyFill="1" applyBorder="1" applyAlignment="1">
      <alignment horizontal="center" vertical="center"/>
    </xf>
    <xf numFmtId="164" fontId="15" fillId="9" borderId="13" xfId="0" applyNumberFormat="1" applyFont="1" applyFill="1" applyBorder="1" applyAlignment="1">
      <alignment horizontal="center" vertical="center" wrapText="1"/>
    </xf>
    <xf numFmtId="0" fontId="15" fillId="14" borderId="12" xfId="0" applyFont="1" applyFill="1" applyBorder="1" applyAlignment="1">
      <alignment horizontal="center" vertical="center" wrapText="1"/>
    </xf>
    <xf numFmtId="0" fontId="15" fillId="14" borderId="13" xfId="0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 wrapText="1"/>
    </xf>
    <xf numFmtId="2" fontId="15" fillId="9" borderId="12" xfId="0" applyNumberFormat="1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14" fillId="10" borderId="25" xfId="0" applyFont="1" applyFill="1" applyBorder="1" applyAlignment="1">
      <alignment horizontal="center"/>
    </xf>
    <xf numFmtId="0" fontId="14" fillId="10" borderId="26" xfId="0" applyFont="1" applyFill="1" applyBorder="1" applyAlignment="1">
      <alignment horizontal="center"/>
    </xf>
    <xf numFmtId="0" fontId="19" fillId="11" borderId="24" xfId="0" applyFont="1" applyFill="1" applyBorder="1" applyAlignment="1">
      <alignment horizontal="right"/>
    </xf>
    <xf numFmtId="0" fontId="19" fillId="11" borderId="25" xfId="0" applyFont="1" applyFill="1" applyBorder="1" applyAlignment="1">
      <alignment horizontal="right"/>
    </xf>
    <xf numFmtId="0" fontId="14" fillId="11" borderId="6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4" fillId="11" borderId="8" xfId="0" applyFont="1" applyFill="1" applyBorder="1" applyAlignment="1">
      <alignment horizontal="center"/>
    </xf>
    <xf numFmtId="0" fontId="14" fillId="11" borderId="55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right"/>
    </xf>
    <xf numFmtId="0" fontId="19" fillId="2" borderId="25" xfId="0" applyFont="1" applyFill="1" applyBorder="1" applyAlignment="1">
      <alignment horizontal="right"/>
    </xf>
    <xf numFmtId="0" fontId="16" fillId="13" borderId="37" xfId="0" applyFont="1" applyFill="1" applyBorder="1" applyAlignment="1">
      <alignment horizontal="center" vertical="center" wrapText="1"/>
    </xf>
    <xf numFmtId="0" fontId="16" fillId="13" borderId="31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right"/>
    </xf>
    <xf numFmtId="0" fontId="19" fillId="10" borderId="25" xfId="0" applyFont="1" applyFill="1" applyBorder="1" applyAlignment="1">
      <alignment horizontal="right"/>
    </xf>
    <xf numFmtId="0" fontId="19" fillId="10" borderId="26" xfId="0" applyFont="1" applyFill="1" applyBorder="1" applyAlignment="1">
      <alignment horizontal="right"/>
    </xf>
    <xf numFmtId="0" fontId="13" fillId="12" borderId="46" xfId="0" applyFont="1" applyFill="1" applyBorder="1" applyAlignment="1">
      <alignment horizontal="center" vertical="center" wrapText="1"/>
    </xf>
    <xf numFmtId="0" fontId="13" fillId="10" borderId="50" xfId="0" applyFont="1" applyFill="1" applyBorder="1" applyAlignment="1">
      <alignment horizontal="center" vertical="center" wrapText="1"/>
    </xf>
    <xf numFmtId="0" fontId="13" fillId="10" borderId="52" xfId="0" applyFont="1" applyFill="1" applyBorder="1" applyAlignment="1">
      <alignment horizontal="center" vertical="center" wrapText="1"/>
    </xf>
    <xf numFmtId="0" fontId="13" fillId="11" borderId="43" xfId="0" applyFont="1" applyFill="1" applyBorder="1" applyAlignment="1">
      <alignment horizontal="center" vertical="center" wrapText="1"/>
    </xf>
    <xf numFmtId="0" fontId="13" fillId="11" borderId="59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 wrapText="1"/>
    </xf>
    <xf numFmtId="0" fontId="13" fillId="12" borderId="45" xfId="0" applyFont="1" applyFill="1" applyBorder="1" applyAlignment="1">
      <alignment horizontal="center" vertical="center" wrapText="1"/>
    </xf>
    <xf numFmtId="0" fontId="13" fillId="11" borderId="42" xfId="0" applyFont="1" applyFill="1" applyBorder="1" applyAlignment="1">
      <alignment horizontal="center" vertical="center" wrapText="1"/>
    </xf>
    <xf numFmtId="0" fontId="13" fillId="11" borderId="58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10" borderId="51" xfId="0" applyNumberFormat="1" applyFont="1" applyFill="1" applyBorder="1" applyAlignment="1">
      <alignment horizontal="center" vertical="center"/>
    </xf>
    <xf numFmtId="0" fontId="29" fillId="12" borderId="4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/>
    </xf>
    <xf numFmtId="0" fontId="26" fillId="11" borderId="15" xfId="0" applyFont="1" applyFill="1" applyBorder="1" applyAlignment="1">
      <alignment horizontal="center"/>
    </xf>
    <xf numFmtId="0" fontId="26" fillId="1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Минск, Логойский тракт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380840803204132"/>
                  <c:y val="0.23833642522433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'Минск, Логойский тракт'!$D$3:$D$14</c:f>
              <c:numCache>
                <c:formatCode>General</c:formatCode>
                <c:ptCount val="12"/>
                <c:pt idx="0">
                  <c:v>1.6799292661361626E-2</c:v>
                </c:pt>
                <c:pt idx="1">
                  <c:v>1.7020335985853226E-2</c:v>
                </c:pt>
                <c:pt idx="2">
                  <c:v>1.282051282051282E-2</c:v>
                </c:pt>
                <c:pt idx="3">
                  <c:v>5.9681697612732091E-3</c:v>
                </c:pt>
                <c:pt idx="9">
                  <c:v>4.6640141467727677E-3</c:v>
                </c:pt>
                <c:pt idx="10">
                  <c:v>1.0831122900088417E-2</c:v>
                </c:pt>
                <c:pt idx="11">
                  <c:v>1.1405835543766578E-2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2061916796425537"/>
                  <c:y val="-9.2525868821371326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'Минск, Логойский тракт'!$D$16:$D$27</c:f>
              <c:numCache>
                <c:formatCode>General</c:formatCode>
                <c:ptCount val="12"/>
                <c:pt idx="0">
                  <c:v>1.5097259062776303E-2</c:v>
                </c:pt>
                <c:pt idx="1">
                  <c:v>1.7661361626878869E-2</c:v>
                </c:pt>
                <c:pt idx="2">
                  <c:v>1.1229000884173296E-2</c:v>
                </c:pt>
                <c:pt idx="3">
                  <c:v>3.8903625110521664E-3</c:v>
                </c:pt>
                <c:pt idx="9">
                  <c:v>3.2935455349248455E-3</c:v>
                </c:pt>
                <c:pt idx="10">
                  <c:v>8.6206896551724137E-3</c:v>
                </c:pt>
                <c:pt idx="11">
                  <c:v>1.5937223695844386E-2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4093579998002095E-2"/>
                  <c:y val="0.2721389014854818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'Минск, Логойский тракт'!$D$29:$D$40</c:f>
              <c:numCache>
                <c:formatCode>General</c:formatCode>
                <c:ptCount val="12"/>
                <c:pt idx="0">
                  <c:v>1.7462422634836428E-2</c:v>
                </c:pt>
                <c:pt idx="1">
                  <c:v>1.191423519009726E-2</c:v>
                </c:pt>
                <c:pt idx="2">
                  <c:v>1.5119363395225465E-2</c:v>
                </c:pt>
                <c:pt idx="3">
                  <c:v>6.5649867374005305E-3</c:v>
                </c:pt>
                <c:pt idx="9">
                  <c:v>3.9566755083996459E-3</c:v>
                </c:pt>
                <c:pt idx="10">
                  <c:v>8.0238726790450923E-3</c:v>
                </c:pt>
                <c:pt idx="11">
                  <c:v>7.161803713527851E-3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4998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'Минск, Логойский тракт'!$D$42:$D$53</c:f>
              <c:numCache>
                <c:formatCode>General</c:formatCode>
                <c:ptCount val="12"/>
                <c:pt idx="0">
                  <c:v>1.5141467727674624E-2</c:v>
                </c:pt>
                <c:pt idx="1">
                  <c:v>1.2024756852343058E-2</c:v>
                </c:pt>
                <c:pt idx="2">
                  <c:v>8.0680813439434132E-3</c:v>
                </c:pt>
                <c:pt idx="3">
                  <c:v>4.0229885057471264E-3</c:v>
                </c:pt>
                <c:pt idx="9">
                  <c:v>4.5755968169761269E-3</c:v>
                </c:pt>
                <c:pt idx="10">
                  <c:v>1.0433244916003538E-2</c:v>
                </c:pt>
                <c:pt idx="11">
                  <c:v>1.3660477453580901E-2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855264"/>
        <c:axId val="354855656"/>
      </c:scatterChart>
      <c:valAx>
        <c:axId val="35485526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4855656"/>
        <c:crosses val="autoZero"/>
        <c:crossBetween val="midCat"/>
      </c:valAx>
      <c:valAx>
        <c:axId val="354855656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4855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76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'Брестская, 76'!$AB$3:$AB$53</c:f>
              <c:numCache>
                <c:formatCode>General</c:formatCode>
                <c:ptCount val="51"/>
                <c:pt idx="0">
                  <c:v>2.4088680451929228E-2</c:v>
                </c:pt>
                <c:pt idx="1">
                  <c:v>2.6007247921551908E-2</c:v>
                </c:pt>
                <c:pt idx="2">
                  <c:v>2.018759326369644E-2</c:v>
                </c:pt>
                <c:pt idx="3">
                  <c:v>8.5909187806437852E-3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1.2747814964826262E-2</c:v>
                </c:pt>
                <c:pt idx="10">
                  <c:v>2.3363888296738435E-2</c:v>
                </c:pt>
                <c:pt idx="11">
                  <c:v>2.3257301215092729E-2</c:v>
                </c:pt>
                <c:pt idx="12">
                  <c:v>0</c:v>
                </c:pt>
                <c:pt idx="13">
                  <c:v>2.8075037305478574E-2</c:v>
                </c:pt>
                <c:pt idx="14">
                  <c:v>3.3894691963334042E-2</c:v>
                </c:pt>
                <c:pt idx="15">
                  <c:v>1.8652739287998293E-2</c:v>
                </c:pt>
                <c:pt idx="16">
                  <c:v>7.52504796418674E-3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7.8234917927947137E-3</c:v>
                </c:pt>
                <c:pt idx="23">
                  <c:v>1.6947345981667021E-2</c:v>
                </c:pt>
                <c:pt idx="24">
                  <c:v>2.8607972713707096E-2</c:v>
                </c:pt>
                <c:pt idx="25">
                  <c:v>0</c:v>
                </c:pt>
                <c:pt idx="26">
                  <c:v>3.0505222767000639E-2</c:v>
                </c:pt>
                <c:pt idx="27">
                  <c:v>2.1637177574078022E-2</c:v>
                </c:pt>
                <c:pt idx="28">
                  <c:v>2.4344489447878918E-2</c:v>
                </c:pt>
                <c:pt idx="29">
                  <c:v>9.8273289277339589E-3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1.1554039650394372E-2</c:v>
                </c:pt>
                <c:pt idx="36">
                  <c:v>1.5391174589639737E-2</c:v>
                </c:pt>
                <c:pt idx="37">
                  <c:v>2.0166275847367299E-2</c:v>
                </c:pt>
                <c:pt idx="38">
                  <c:v>0</c:v>
                </c:pt>
                <c:pt idx="39">
                  <c:v>2.8288211468769982E-2</c:v>
                </c:pt>
                <c:pt idx="40">
                  <c:v>2.1914303986356853E-2</c:v>
                </c:pt>
                <c:pt idx="41">
                  <c:v>1.7309742059262417E-2</c:v>
                </c:pt>
                <c:pt idx="42">
                  <c:v>9.2517586868471544E-3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7.2479215519079092E-3</c:v>
                </c:pt>
                <c:pt idx="49">
                  <c:v>2.0507354508633554E-2</c:v>
                </c:pt>
                <c:pt idx="50">
                  <c:v>2.4600298443828609E-2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93704"/>
        <c:axId val="355569960"/>
      </c:scatterChart>
      <c:valAx>
        <c:axId val="3561937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569960"/>
        <c:crosses val="autoZero"/>
        <c:crossBetween val="midCat"/>
      </c:valAx>
      <c:valAx>
        <c:axId val="355569960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193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Витебск, Чкалова, 66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736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Чкалова, 66'!$N$3:$N$14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'Витебск, Чкалова, 66'!$B$3:$B$14</c:f>
              <c:numCache>
                <c:formatCode>General</c:formatCode>
                <c:ptCount val="12"/>
                <c:pt idx="0">
                  <c:v>36.22</c:v>
                </c:pt>
                <c:pt idx="1">
                  <c:v>51</c:v>
                </c:pt>
                <c:pt idx="2">
                  <c:v>39.06</c:v>
                </c:pt>
                <c:pt idx="3">
                  <c:v>11.05</c:v>
                </c:pt>
                <c:pt idx="9">
                  <c:v>30.08</c:v>
                </c:pt>
                <c:pt idx="10">
                  <c:v>30.44</c:v>
                </c:pt>
                <c:pt idx="11">
                  <c:v>49.26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6.1461279277806535E-2"/>
                  <c:y val="0.4138786054884506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Чкалова, 66'!$N$16:$N$27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'Витебск, Чкалова, 66'!$B$16:$B$27</c:f>
              <c:numCache>
                <c:formatCode>General</c:formatCode>
                <c:ptCount val="12"/>
                <c:pt idx="0">
                  <c:v>42.38</c:v>
                </c:pt>
                <c:pt idx="1">
                  <c:v>30.07</c:v>
                </c:pt>
                <c:pt idx="2">
                  <c:v>54.76</c:v>
                </c:pt>
                <c:pt idx="3">
                  <c:v>26.7</c:v>
                </c:pt>
                <c:pt idx="9">
                  <c:v>38.130000000000003</c:v>
                </c:pt>
                <c:pt idx="10">
                  <c:v>42.66</c:v>
                </c:pt>
                <c:pt idx="11">
                  <c:v>37.47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4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Чкалова, 66'!$N$29:$N$40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'Витебск, Чкалова, 66'!$B$29:$B$40</c:f>
              <c:numCache>
                <c:formatCode>General</c:formatCode>
                <c:ptCount val="12"/>
                <c:pt idx="0">
                  <c:v>50</c:v>
                </c:pt>
                <c:pt idx="1">
                  <c:v>40</c:v>
                </c:pt>
                <c:pt idx="2">
                  <c:v>32</c:v>
                </c:pt>
                <c:pt idx="3">
                  <c:v>20.5</c:v>
                </c:pt>
                <c:pt idx="9">
                  <c:v>20.65</c:v>
                </c:pt>
                <c:pt idx="10">
                  <c:v>51.12</c:v>
                </c:pt>
                <c:pt idx="11">
                  <c:v>54.7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43928"/>
        <c:axId val="375741576"/>
      </c:scatterChart>
      <c:valAx>
        <c:axId val="37574392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1576"/>
        <c:crosses val="autoZero"/>
        <c:crossBetween val="midCat"/>
      </c:valAx>
      <c:valAx>
        <c:axId val="375741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3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Витебск, Чкалова, 66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5115621792950618"/>
                  <c:y val="0.3673257204106034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Чкалова, 66'!$AA$3:$AA$53</c:f>
              <c:numCache>
                <c:formatCode>General</c:formatCode>
                <c:ptCount val="51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  <c:pt idx="13">
                  <c:v>756.4</c:v>
                </c:pt>
                <c:pt idx="14">
                  <c:v>537.6</c:v>
                </c:pt>
                <c:pt idx="15">
                  <c:v>657.19999999999993</c:v>
                </c:pt>
                <c:pt idx="16">
                  <c:v>156.39999999999998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269.70000000000005</c:v>
                </c:pt>
                <c:pt idx="23">
                  <c:v>375</c:v>
                </c:pt>
                <c:pt idx="24">
                  <c:v>576.6</c:v>
                </c:pt>
                <c:pt idx="26">
                  <c:v>762.6</c:v>
                </c:pt>
                <c:pt idx="27">
                  <c:v>526.4</c:v>
                </c:pt>
                <c:pt idx="28">
                  <c:v>372</c:v>
                </c:pt>
                <c:pt idx="29">
                  <c:v>148.80000000000001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</c:v>
                </c:pt>
                <c:pt idx="36">
                  <c:v>504</c:v>
                </c:pt>
                <c:pt idx="37">
                  <c:v>644.80000000000007</c:v>
                </c:pt>
              </c:numCache>
            </c:numRef>
          </c:xVal>
          <c:yVal>
            <c:numRef>
              <c:f>'Витебск, Чкалова, 66'!$Z$3:$Z$53</c:f>
              <c:numCache>
                <c:formatCode>General</c:formatCode>
                <c:ptCount val="51"/>
                <c:pt idx="0">
                  <c:v>36.22</c:v>
                </c:pt>
                <c:pt idx="1">
                  <c:v>51</c:v>
                </c:pt>
                <c:pt idx="2">
                  <c:v>39.06</c:v>
                </c:pt>
                <c:pt idx="3">
                  <c:v>11.05</c:v>
                </c:pt>
                <c:pt idx="9">
                  <c:v>30.08</c:v>
                </c:pt>
                <c:pt idx="10">
                  <c:v>30.44</c:v>
                </c:pt>
                <c:pt idx="11">
                  <c:v>49.26</c:v>
                </c:pt>
                <c:pt idx="13">
                  <c:v>42.38</c:v>
                </c:pt>
                <c:pt idx="14">
                  <c:v>30.07</c:v>
                </c:pt>
                <c:pt idx="15">
                  <c:v>54.76</c:v>
                </c:pt>
                <c:pt idx="16">
                  <c:v>26.7</c:v>
                </c:pt>
                <c:pt idx="22">
                  <c:v>38.130000000000003</c:v>
                </c:pt>
                <c:pt idx="23">
                  <c:v>42.66</c:v>
                </c:pt>
                <c:pt idx="24">
                  <c:v>37.47</c:v>
                </c:pt>
                <c:pt idx="26">
                  <c:v>50</c:v>
                </c:pt>
                <c:pt idx="27">
                  <c:v>40</c:v>
                </c:pt>
                <c:pt idx="28">
                  <c:v>32</c:v>
                </c:pt>
                <c:pt idx="29">
                  <c:v>20.5</c:v>
                </c:pt>
                <c:pt idx="35">
                  <c:v>20.65</c:v>
                </c:pt>
                <c:pt idx="36">
                  <c:v>51.12</c:v>
                </c:pt>
                <c:pt idx="37">
                  <c:v>54.7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45104"/>
        <c:axId val="375739616"/>
      </c:scatterChart>
      <c:valAx>
        <c:axId val="3757451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39616"/>
        <c:crosses val="autoZero"/>
        <c:crossBetween val="midCat"/>
      </c:valAx>
      <c:valAx>
        <c:axId val="375739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5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Гомель, Бородина, 18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1497516097685"/>
                  <c:y val="0.126611974550301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Бородина, 18'!$N$3:$N$14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'Гомель, Бородина, 18'!$B$3:$B$14</c:f>
              <c:numCache>
                <c:formatCode>General</c:formatCode>
                <c:ptCount val="12"/>
                <c:pt idx="0">
                  <c:v>117.3</c:v>
                </c:pt>
                <c:pt idx="1">
                  <c:v>108.7</c:v>
                </c:pt>
                <c:pt idx="2">
                  <c:v>73.400000000000006</c:v>
                </c:pt>
                <c:pt idx="3">
                  <c:v>34.1</c:v>
                </c:pt>
                <c:pt idx="9">
                  <c:v>31.4</c:v>
                </c:pt>
                <c:pt idx="10">
                  <c:v>75.599999999999994</c:v>
                </c:pt>
                <c:pt idx="11">
                  <c:v>104.9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45888"/>
        <c:axId val="375741968"/>
      </c:scatterChart>
      <c:valAx>
        <c:axId val="37574588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1968"/>
        <c:crosses val="autoZero"/>
        <c:crossBetween val="midCat"/>
      </c:valAx>
      <c:valAx>
        <c:axId val="375741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5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Гомельская правда, 3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2823529411764722"/>
                  <c:y val="-6.915886823047642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'Гомельская правда, 3'!$N$3:$N$14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'Гомельская правда, 3'!$B$3:$B$14</c:f>
              <c:numCache>
                <c:formatCode>General</c:formatCode>
                <c:ptCount val="12"/>
                <c:pt idx="0">
                  <c:v>142.62</c:v>
                </c:pt>
                <c:pt idx="1">
                  <c:v>159.78</c:v>
                </c:pt>
                <c:pt idx="2">
                  <c:v>52.7</c:v>
                </c:pt>
                <c:pt idx="3">
                  <c:v>48.7</c:v>
                </c:pt>
                <c:pt idx="9">
                  <c:v>29.2</c:v>
                </c:pt>
                <c:pt idx="10">
                  <c:v>93</c:v>
                </c:pt>
                <c:pt idx="11">
                  <c:v>134.4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'Гомельская правда, 3'!$N$16:$N$27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'Гомельская правда, 3'!$B$16:$B$27</c:f>
              <c:numCache>
                <c:formatCode>General</c:formatCode>
                <c:ptCount val="12"/>
                <c:pt idx="0">
                  <c:v>123</c:v>
                </c:pt>
                <c:pt idx="1">
                  <c:v>93.25</c:v>
                </c:pt>
                <c:pt idx="2">
                  <c:v>109</c:v>
                </c:pt>
                <c:pt idx="3">
                  <c:v>39</c:v>
                </c:pt>
                <c:pt idx="9">
                  <c:v>63</c:v>
                </c:pt>
                <c:pt idx="10">
                  <c:v>64.3</c:v>
                </c:pt>
                <c:pt idx="11">
                  <c:v>100.8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'Гомельская правда, 3'!$N$29:$N$40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'Гомельская правда, 3'!$B$29:$B$40</c:f>
              <c:numCache>
                <c:formatCode>General</c:formatCode>
                <c:ptCount val="12"/>
                <c:pt idx="0">
                  <c:v>109.29</c:v>
                </c:pt>
                <c:pt idx="1">
                  <c:v>95.1</c:v>
                </c:pt>
                <c:pt idx="2">
                  <c:v>73.2</c:v>
                </c:pt>
                <c:pt idx="3">
                  <c:v>25.68</c:v>
                </c:pt>
                <c:pt idx="9">
                  <c:v>27.3</c:v>
                </c:pt>
                <c:pt idx="10">
                  <c:v>73.8</c:v>
                </c:pt>
                <c:pt idx="11">
                  <c:v>98.8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40008"/>
        <c:axId val="375749024"/>
      </c:scatterChart>
      <c:valAx>
        <c:axId val="37574000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9024"/>
        <c:crosses val="autoZero"/>
        <c:crossBetween val="midCat"/>
      </c:valAx>
      <c:valAx>
        <c:axId val="375749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0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Гомельская правда, 3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5115621792950618"/>
                  <c:y val="0.3673257204106035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'Гомельская правда, 3'!$AA$3:$AA$53</c:f>
              <c:numCache>
                <c:formatCode>General</c:formatCode>
                <c:ptCount val="51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  <c:pt idx="13">
                  <c:v>756.4</c:v>
                </c:pt>
                <c:pt idx="14">
                  <c:v>537.6</c:v>
                </c:pt>
                <c:pt idx="15">
                  <c:v>657.19999999999993</c:v>
                </c:pt>
                <c:pt idx="16">
                  <c:v>156.39999999999998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269.70000000000005</c:v>
                </c:pt>
                <c:pt idx="23">
                  <c:v>375</c:v>
                </c:pt>
                <c:pt idx="24">
                  <c:v>576.6</c:v>
                </c:pt>
                <c:pt idx="26">
                  <c:v>762.6</c:v>
                </c:pt>
                <c:pt idx="27">
                  <c:v>526.4</c:v>
                </c:pt>
                <c:pt idx="28">
                  <c:v>372</c:v>
                </c:pt>
                <c:pt idx="29">
                  <c:v>148.80000000000001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</c:v>
                </c:pt>
                <c:pt idx="36">
                  <c:v>504</c:v>
                </c:pt>
                <c:pt idx="37">
                  <c:v>644.80000000000007</c:v>
                </c:pt>
              </c:numCache>
            </c:numRef>
          </c:xVal>
          <c:yVal>
            <c:numRef>
              <c:f>'Гомельская правда, 3'!$Z$3:$Z$53</c:f>
              <c:numCache>
                <c:formatCode>General</c:formatCode>
                <c:ptCount val="51"/>
                <c:pt idx="0">
                  <c:v>142.62</c:v>
                </c:pt>
                <c:pt idx="1">
                  <c:v>159.78</c:v>
                </c:pt>
                <c:pt idx="2">
                  <c:v>52.7</c:v>
                </c:pt>
                <c:pt idx="3">
                  <c:v>48.7</c:v>
                </c:pt>
                <c:pt idx="9">
                  <c:v>29.2</c:v>
                </c:pt>
                <c:pt idx="10">
                  <c:v>93</c:v>
                </c:pt>
                <c:pt idx="11">
                  <c:v>134.4</c:v>
                </c:pt>
                <c:pt idx="13">
                  <c:v>123</c:v>
                </c:pt>
                <c:pt idx="14">
                  <c:v>93.25</c:v>
                </c:pt>
                <c:pt idx="15">
                  <c:v>109</c:v>
                </c:pt>
                <c:pt idx="16">
                  <c:v>39</c:v>
                </c:pt>
                <c:pt idx="22">
                  <c:v>63</c:v>
                </c:pt>
                <c:pt idx="23">
                  <c:v>64.3</c:v>
                </c:pt>
                <c:pt idx="24">
                  <c:v>100.8</c:v>
                </c:pt>
                <c:pt idx="26">
                  <c:v>109.29</c:v>
                </c:pt>
                <c:pt idx="27">
                  <c:v>95.1</c:v>
                </c:pt>
                <c:pt idx="28">
                  <c:v>73.2</c:v>
                </c:pt>
                <c:pt idx="29">
                  <c:v>25.68</c:v>
                </c:pt>
                <c:pt idx="35">
                  <c:v>27.3</c:v>
                </c:pt>
                <c:pt idx="36">
                  <c:v>73.8</c:v>
                </c:pt>
                <c:pt idx="37">
                  <c:v>98.8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46672"/>
        <c:axId val="375741184"/>
      </c:scatterChart>
      <c:valAx>
        <c:axId val="37574667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1184"/>
        <c:crosses val="autoZero"/>
        <c:crossBetween val="midCat"/>
      </c:valAx>
      <c:valAx>
        <c:axId val="375741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6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Гомельская правда, 12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'Гомельская правда, 12'!$N$3:$N$14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'Гомельская правда, 12'!$B$3:$B$14</c:f>
              <c:numCache>
                <c:formatCode>General</c:formatCode>
                <c:ptCount val="12"/>
                <c:pt idx="0">
                  <c:v>56.57</c:v>
                </c:pt>
                <c:pt idx="1">
                  <c:v>38.6</c:v>
                </c:pt>
                <c:pt idx="2">
                  <c:v>9.6999999999999993</c:v>
                </c:pt>
                <c:pt idx="3">
                  <c:v>25.98</c:v>
                </c:pt>
                <c:pt idx="9">
                  <c:v>32.700000000000003</c:v>
                </c:pt>
                <c:pt idx="10">
                  <c:v>28.4</c:v>
                </c:pt>
                <c:pt idx="11">
                  <c:v>46.4</c:v>
                </c:pt>
              </c:numCache>
            </c:numRef>
          </c:yVal>
          <c:smooth val="0"/>
        </c:ser>
        <c:ser>
          <c:idx val="3"/>
          <c:order val="1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'Гомельская правда, 12'!$N$16:$N$27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'Гомельская правда, 12'!$B$16:$B$27</c:f>
              <c:numCache>
                <c:formatCode>General</c:formatCode>
                <c:ptCount val="12"/>
                <c:pt idx="0">
                  <c:v>63.58</c:v>
                </c:pt>
                <c:pt idx="1">
                  <c:v>33.799999999999997</c:v>
                </c:pt>
                <c:pt idx="2">
                  <c:v>40.799999999999997</c:v>
                </c:pt>
                <c:pt idx="3">
                  <c:v>31.41</c:v>
                </c:pt>
                <c:pt idx="9">
                  <c:v>9</c:v>
                </c:pt>
                <c:pt idx="10">
                  <c:v>26.4</c:v>
                </c:pt>
                <c:pt idx="11">
                  <c:v>42.7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48632"/>
        <c:axId val="375749416"/>
      </c:scatterChart>
      <c:valAx>
        <c:axId val="3757486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9416"/>
        <c:crosses val="autoZero"/>
        <c:crossBetween val="midCat"/>
      </c:valAx>
      <c:valAx>
        <c:axId val="375749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8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Гомельская правда, 12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5115621792950618"/>
                  <c:y val="0.3673257204106036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'Гомельская правда, 12'!$AA$3:$AA$53</c:f>
              <c:numCache>
                <c:formatCode>General</c:formatCode>
                <c:ptCount val="51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  <c:pt idx="13">
                  <c:v>762.6</c:v>
                </c:pt>
                <c:pt idx="14">
                  <c:v>526.4</c:v>
                </c:pt>
                <c:pt idx="15">
                  <c:v>372</c:v>
                </c:pt>
                <c:pt idx="16">
                  <c:v>148.80000000000001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115</c:v>
                </c:pt>
                <c:pt idx="23">
                  <c:v>504</c:v>
                </c:pt>
                <c:pt idx="24">
                  <c:v>644.80000000000007</c:v>
                </c:pt>
              </c:numCache>
            </c:numRef>
          </c:xVal>
          <c:yVal>
            <c:numRef>
              <c:f>'Гомельская правда, 12'!$Z$3:$Z$53</c:f>
              <c:numCache>
                <c:formatCode>General</c:formatCode>
                <c:ptCount val="51"/>
                <c:pt idx="0">
                  <c:v>56.57</c:v>
                </c:pt>
                <c:pt idx="1">
                  <c:v>38.6</c:v>
                </c:pt>
                <c:pt idx="2">
                  <c:v>9.6999999999999993</c:v>
                </c:pt>
                <c:pt idx="3">
                  <c:v>25.98</c:v>
                </c:pt>
                <c:pt idx="9">
                  <c:v>32.700000000000003</c:v>
                </c:pt>
                <c:pt idx="10">
                  <c:v>28.4</c:v>
                </c:pt>
                <c:pt idx="11">
                  <c:v>46.4</c:v>
                </c:pt>
                <c:pt idx="13">
                  <c:v>63.58</c:v>
                </c:pt>
                <c:pt idx="14">
                  <c:v>33.799999999999997</c:v>
                </c:pt>
                <c:pt idx="15">
                  <c:v>40.799999999999997</c:v>
                </c:pt>
                <c:pt idx="16">
                  <c:v>31.41</c:v>
                </c:pt>
                <c:pt idx="22">
                  <c:v>9</c:v>
                </c:pt>
                <c:pt idx="23">
                  <c:v>26.4</c:v>
                </c:pt>
                <c:pt idx="24">
                  <c:v>42.7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47064"/>
        <c:axId val="375744320"/>
      </c:scatterChart>
      <c:valAx>
        <c:axId val="37574706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4320"/>
        <c:crosses val="autoZero"/>
        <c:crossBetween val="midCat"/>
      </c:valAx>
      <c:valAx>
        <c:axId val="375744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7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Гомель, Каленикова, 3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1497516097685"/>
                  <c:y val="0.126611974550301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Каленикова, 3'!$N$3:$N$14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'Гомель, Каленикова, 3'!$B$3:$B$14</c:f>
              <c:numCache>
                <c:formatCode>General</c:formatCode>
                <c:ptCount val="12"/>
                <c:pt idx="0">
                  <c:v>143.85</c:v>
                </c:pt>
                <c:pt idx="1">
                  <c:v>107.51</c:v>
                </c:pt>
                <c:pt idx="2">
                  <c:v>79.209999999999994</c:v>
                </c:pt>
                <c:pt idx="3">
                  <c:v>52.45</c:v>
                </c:pt>
                <c:pt idx="9">
                  <c:v>35.75</c:v>
                </c:pt>
                <c:pt idx="10">
                  <c:v>89.88</c:v>
                </c:pt>
                <c:pt idx="11">
                  <c:v>135.47999999999999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50200"/>
        <c:axId val="375743144"/>
      </c:scatterChart>
      <c:valAx>
        <c:axId val="37575020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3144"/>
        <c:crosses val="autoZero"/>
        <c:crossBetween val="midCat"/>
      </c:valAx>
      <c:valAx>
        <c:axId val="375743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50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Гомель, Речицкий, 23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1975024748204058"/>
                  <c:y val="0.1753434747358151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23'!$N$3:$N$14</c:f>
              <c:numCache>
                <c:formatCode>General</c:formatCode>
                <c:ptCount val="12"/>
                <c:pt idx="0">
                  <c:v>663.4</c:v>
                </c:pt>
                <c:pt idx="1">
                  <c:v>714</c:v>
                </c:pt>
                <c:pt idx="2">
                  <c:v>564.19999999999993</c:v>
                </c:pt>
                <c:pt idx="3">
                  <c:v>114.4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474</c:v>
                </c:pt>
                <c:pt idx="11">
                  <c:v>511.5</c:v>
                </c:pt>
              </c:numCache>
            </c:numRef>
          </c:xVal>
          <c:yVal>
            <c:numRef>
              <c:f>'Гомель, Речицкий, 23'!$B$3:$B$14</c:f>
              <c:numCache>
                <c:formatCode>General</c:formatCode>
                <c:ptCount val="12"/>
                <c:pt idx="0">
                  <c:v>32</c:v>
                </c:pt>
                <c:pt idx="1">
                  <c:v>24</c:v>
                </c:pt>
                <c:pt idx="2">
                  <c:v>22</c:v>
                </c:pt>
                <c:pt idx="3">
                  <c:v>8</c:v>
                </c:pt>
                <c:pt idx="9">
                  <c:v>9</c:v>
                </c:pt>
                <c:pt idx="10">
                  <c:v>17</c:v>
                </c:pt>
                <c:pt idx="11">
                  <c:v>19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414625507451706"/>
                  <c:y val="-3.759602039273886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23'!$N$16:$N$27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'Гомель, Речицкий, 23'!$B$16:$B$27</c:f>
              <c:numCache>
                <c:formatCode>General</c:formatCode>
                <c:ptCount val="12"/>
                <c:pt idx="0">
                  <c:v>24</c:v>
                </c:pt>
                <c:pt idx="1">
                  <c:v>26</c:v>
                </c:pt>
                <c:pt idx="2">
                  <c:v>34</c:v>
                </c:pt>
                <c:pt idx="3">
                  <c:v>1</c:v>
                </c:pt>
                <c:pt idx="9">
                  <c:v>8</c:v>
                </c:pt>
                <c:pt idx="10">
                  <c:v>27</c:v>
                </c:pt>
                <c:pt idx="11">
                  <c:v>44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795484474475293"/>
                  <c:y val="0.1873790383531902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23'!$N$29:$N$40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'Гомель, Речицкий, 23'!$B$29:$B$40</c:f>
              <c:numCache>
                <c:formatCode>General</c:formatCode>
                <c:ptCount val="12"/>
                <c:pt idx="0">
                  <c:v>48</c:v>
                </c:pt>
                <c:pt idx="1">
                  <c:v>34</c:v>
                </c:pt>
                <c:pt idx="2">
                  <c:v>41</c:v>
                </c:pt>
                <c:pt idx="3">
                  <c:v>15</c:v>
                </c:pt>
                <c:pt idx="9">
                  <c:v>17</c:v>
                </c:pt>
                <c:pt idx="10">
                  <c:v>25</c:v>
                </c:pt>
                <c:pt idx="11">
                  <c:v>36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4340408141023908"/>
                  <c:y val="7.197152711931950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23'!$N$42:$N$53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'Гомель, Речицкий, 23'!$B$42:$B$53</c:f>
              <c:numCache>
                <c:formatCode>General</c:formatCode>
                <c:ptCount val="12"/>
                <c:pt idx="0">
                  <c:v>47</c:v>
                </c:pt>
                <c:pt idx="1">
                  <c:v>34</c:v>
                </c:pt>
                <c:pt idx="2">
                  <c:v>27</c:v>
                </c:pt>
                <c:pt idx="3">
                  <c:v>14</c:v>
                </c:pt>
                <c:pt idx="9">
                  <c:v>10.42</c:v>
                </c:pt>
                <c:pt idx="10">
                  <c:v>31.76</c:v>
                </c:pt>
                <c:pt idx="11">
                  <c:v>37.94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38832"/>
        <c:axId val="375740792"/>
      </c:scatterChart>
      <c:valAx>
        <c:axId val="3757388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0792"/>
        <c:crosses val="autoZero"/>
        <c:crossBetween val="midCat"/>
      </c:valAx>
      <c:valAx>
        <c:axId val="375740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38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Гомель, Речицкий, 23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5115621792950618"/>
                  <c:y val="0.3673257204106035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23'!$AA$3:$AA$53</c:f>
              <c:numCache>
                <c:formatCode>General</c:formatCode>
                <c:ptCount val="51"/>
                <c:pt idx="0">
                  <c:v>663.4</c:v>
                </c:pt>
                <c:pt idx="1">
                  <c:v>714</c:v>
                </c:pt>
                <c:pt idx="2">
                  <c:v>564.19999999999993</c:v>
                </c:pt>
                <c:pt idx="3">
                  <c:v>114.4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474</c:v>
                </c:pt>
                <c:pt idx="11">
                  <c:v>511.5</c:v>
                </c:pt>
                <c:pt idx="13">
                  <c:v>709.9</c:v>
                </c:pt>
                <c:pt idx="14">
                  <c:v>852.59999999999991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98</c:v>
                </c:pt>
                <c:pt idx="23">
                  <c:v>420</c:v>
                </c:pt>
                <c:pt idx="24">
                  <c:v>737.80000000000007</c:v>
                </c:pt>
                <c:pt idx="26">
                  <c:v>756.4</c:v>
                </c:pt>
                <c:pt idx="27">
                  <c:v>537.6</c:v>
                </c:pt>
                <c:pt idx="28">
                  <c:v>657.19999999999993</c:v>
                </c:pt>
                <c:pt idx="29">
                  <c:v>156.39999999999998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269.70000000000005</c:v>
                </c:pt>
                <c:pt idx="36">
                  <c:v>375</c:v>
                </c:pt>
                <c:pt idx="37">
                  <c:v>576.6</c:v>
                </c:pt>
                <c:pt idx="39">
                  <c:v>762.6</c:v>
                </c:pt>
                <c:pt idx="40">
                  <c:v>526.4</c:v>
                </c:pt>
                <c:pt idx="41">
                  <c:v>372</c:v>
                </c:pt>
                <c:pt idx="42">
                  <c:v>148.80000000000001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115</c:v>
                </c:pt>
                <c:pt idx="49">
                  <c:v>504</c:v>
                </c:pt>
                <c:pt idx="50">
                  <c:v>644.80000000000007</c:v>
                </c:pt>
              </c:numCache>
            </c:numRef>
          </c:xVal>
          <c:yVal>
            <c:numRef>
              <c:f>'Гомель, Речицкий, 23'!$Z$3:$Z$53</c:f>
              <c:numCache>
                <c:formatCode>General</c:formatCode>
                <c:ptCount val="51"/>
                <c:pt idx="0">
                  <c:v>32</c:v>
                </c:pt>
                <c:pt idx="1">
                  <c:v>24</c:v>
                </c:pt>
                <c:pt idx="2">
                  <c:v>22</c:v>
                </c:pt>
                <c:pt idx="3">
                  <c:v>8</c:v>
                </c:pt>
                <c:pt idx="9">
                  <c:v>9</c:v>
                </c:pt>
                <c:pt idx="10">
                  <c:v>17</c:v>
                </c:pt>
                <c:pt idx="11">
                  <c:v>19</c:v>
                </c:pt>
                <c:pt idx="13">
                  <c:v>24</c:v>
                </c:pt>
                <c:pt idx="14">
                  <c:v>26</c:v>
                </c:pt>
                <c:pt idx="15">
                  <c:v>34</c:v>
                </c:pt>
                <c:pt idx="16">
                  <c:v>1</c:v>
                </c:pt>
                <c:pt idx="22">
                  <c:v>8</c:v>
                </c:pt>
                <c:pt idx="23">
                  <c:v>27</c:v>
                </c:pt>
                <c:pt idx="24">
                  <c:v>44</c:v>
                </c:pt>
                <c:pt idx="26">
                  <c:v>48</c:v>
                </c:pt>
                <c:pt idx="27">
                  <c:v>34</c:v>
                </c:pt>
                <c:pt idx="28">
                  <c:v>41</c:v>
                </c:pt>
                <c:pt idx="29">
                  <c:v>15</c:v>
                </c:pt>
                <c:pt idx="35">
                  <c:v>17</c:v>
                </c:pt>
                <c:pt idx="36">
                  <c:v>25</c:v>
                </c:pt>
                <c:pt idx="37">
                  <c:v>36</c:v>
                </c:pt>
                <c:pt idx="39">
                  <c:v>47</c:v>
                </c:pt>
                <c:pt idx="40">
                  <c:v>34</c:v>
                </c:pt>
                <c:pt idx="41">
                  <c:v>27</c:v>
                </c:pt>
                <c:pt idx="42">
                  <c:v>14</c:v>
                </c:pt>
                <c:pt idx="48">
                  <c:v>10.42</c:v>
                </c:pt>
                <c:pt idx="49">
                  <c:v>31.76</c:v>
                </c:pt>
                <c:pt idx="50">
                  <c:v>37.94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52160"/>
        <c:axId val="375750984"/>
      </c:scatterChart>
      <c:valAx>
        <c:axId val="37575216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50984"/>
        <c:crosses val="autoZero"/>
        <c:crossBetween val="midCat"/>
      </c:valAx>
      <c:valAx>
        <c:axId val="375750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52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76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92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'Брестская, 76'!$C$3:$C$14</c:f>
              <c:numCache>
                <c:formatCode>General</c:formatCode>
                <c:ptCount val="12"/>
                <c:pt idx="0">
                  <c:v>3.5545769109782951E-2</c:v>
                </c:pt>
                <c:pt idx="1">
                  <c:v>3.8376848065429382E-2</c:v>
                </c:pt>
                <c:pt idx="2">
                  <c:v>2.9789241899968545E-2</c:v>
                </c:pt>
                <c:pt idx="3">
                  <c:v>1.2676942434727901E-2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1.8810946838628499E-2</c:v>
                </c:pt>
                <c:pt idx="10">
                  <c:v>3.4476250393205406E-2</c:v>
                </c:pt>
                <c:pt idx="11">
                  <c:v>3.4318968229002829E-2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5608787655868281"/>
                  <c:y val="1.004081296120707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'Брестская, 76'!$C$16:$C$27</c:f>
              <c:numCache>
                <c:formatCode>General</c:formatCode>
                <c:ptCount val="12"/>
                <c:pt idx="0">
                  <c:v>4.1428122050959415E-2</c:v>
                </c:pt>
                <c:pt idx="1">
                  <c:v>5.0015728216420259E-2</c:v>
                </c:pt>
                <c:pt idx="2">
                  <c:v>2.75243787354514E-2</c:v>
                </c:pt>
                <c:pt idx="3">
                  <c:v>1.1104120792702107E-2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1.154451085246933E-2</c:v>
                </c:pt>
                <c:pt idx="10">
                  <c:v>2.500786410821013E-2</c:v>
                </c:pt>
                <c:pt idx="11">
                  <c:v>4.2214532871972313E-2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'Брестская, 76'!$C$29:$C$40</c:f>
              <c:numCache>
                <c:formatCode>General</c:formatCode>
                <c:ptCount val="12"/>
                <c:pt idx="0">
                  <c:v>4.5014155394778231E-2</c:v>
                </c:pt>
                <c:pt idx="1">
                  <c:v>3.1928279333123623E-2</c:v>
                </c:pt>
                <c:pt idx="2">
                  <c:v>3.5923246303869144E-2</c:v>
                </c:pt>
                <c:pt idx="3">
                  <c:v>1.4501415539477824E-2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1.704938659955961E-2</c:v>
                </c:pt>
                <c:pt idx="10">
                  <c:v>2.2711544510852472E-2</c:v>
                </c:pt>
                <c:pt idx="11">
                  <c:v>2.9757785467128026E-2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'Брестская, 76'!$C$42:$C$53</c:f>
              <c:numCache>
                <c:formatCode>General</c:formatCode>
                <c:ptCount val="12"/>
                <c:pt idx="0">
                  <c:v>4.1742686379364576E-2</c:v>
                </c:pt>
                <c:pt idx="1">
                  <c:v>3.2337212960050328E-2</c:v>
                </c:pt>
                <c:pt idx="2">
                  <c:v>2.5542623466498899E-2</c:v>
                </c:pt>
                <c:pt idx="3">
                  <c:v>1.3652091852783894E-2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1.06951871657754E-2</c:v>
                </c:pt>
                <c:pt idx="10">
                  <c:v>3.0261088392576282E-2</c:v>
                </c:pt>
                <c:pt idx="11">
                  <c:v>3.6300723497955337E-2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569568"/>
        <c:axId val="355568784"/>
      </c:scatterChart>
      <c:valAx>
        <c:axId val="35556956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568784"/>
        <c:crosses val="autoZero"/>
        <c:crossBetween val="midCat"/>
      </c:valAx>
      <c:valAx>
        <c:axId val="355568784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5695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Гомель, Речицкий, 33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1975024748204063"/>
                  <c:y val="0.1753434747358152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33'!$N$3:$N$14</c:f>
              <c:numCache>
                <c:formatCode>General</c:formatCode>
                <c:ptCount val="12"/>
                <c:pt idx="0">
                  <c:v>663.4</c:v>
                </c:pt>
                <c:pt idx="1">
                  <c:v>714</c:v>
                </c:pt>
                <c:pt idx="2">
                  <c:v>564.19999999999993</c:v>
                </c:pt>
                <c:pt idx="3">
                  <c:v>114.4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474</c:v>
                </c:pt>
                <c:pt idx="11">
                  <c:v>511.5</c:v>
                </c:pt>
              </c:numCache>
            </c:numRef>
          </c:xVal>
          <c:yVal>
            <c:numRef>
              <c:f>'Гомель, Речицкий, 33'!$B$3:$B$14</c:f>
              <c:numCache>
                <c:formatCode>General</c:formatCode>
                <c:ptCount val="12"/>
                <c:pt idx="0">
                  <c:v>261</c:v>
                </c:pt>
                <c:pt idx="1">
                  <c:v>278</c:v>
                </c:pt>
                <c:pt idx="2">
                  <c:v>213</c:v>
                </c:pt>
                <c:pt idx="3">
                  <c:v>116</c:v>
                </c:pt>
                <c:pt idx="9">
                  <c:v>153</c:v>
                </c:pt>
                <c:pt idx="10">
                  <c:v>235</c:v>
                </c:pt>
                <c:pt idx="11">
                  <c:v>246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113262312799136"/>
                  <c:y val="0.44301026507812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33'!$N$16:$N$27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'Гомель, Речицкий, 33'!$B$16:$B$27</c:f>
              <c:numCache>
                <c:formatCode>General</c:formatCode>
                <c:ptCount val="12"/>
                <c:pt idx="0">
                  <c:v>314</c:v>
                </c:pt>
                <c:pt idx="1">
                  <c:v>347</c:v>
                </c:pt>
                <c:pt idx="2">
                  <c:v>220</c:v>
                </c:pt>
                <c:pt idx="3">
                  <c:v>84</c:v>
                </c:pt>
                <c:pt idx="9">
                  <c:v>69</c:v>
                </c:pt>
                <c:pt idx="10">
                  <c:v>215</c:v>
                </c:pt>
                <c:pt idx="11">
                  <c:v>344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795484474475293"/>
                  <c:y val="0.1873790383531903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33'!$N$29:$N$40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'Гомель, Речицкий, 33'!$B$29:$B$40</c:f>
              <c:numCache>
                <c:formatCode>General</c:formatCode>
                <c:ptCount val="12"/>
                <c:pt idx="0">
                  <c:v>373</c:v>
                </c:pt>
                <c:pt idx="1">
                  <c:v>247</c:v>
                </c:pt>
                <c:pt idx="2">
                  <c:v>311</c:v>
                </c:pt>
                <c:pt idx="3">
                  <c:v>134</c:v>
                </c:pt>
                <c:pt idx="9">
                  <c:v>162</c:v>
                </c:pt>
                <c:pt idx="10">
                  <c:v>194</c:v>
                </c:pt>
                <c:pt idx="11">
                  <c:v>274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4340408141023919"/>
                  <c:y val="7.197152711931950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33'!$N$42:$N$53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'Гомель, Речицкий, 33'!$B$42:$B$53</c:f>
              <c:numCache>
                <c:formatCode>General</c:formatCode>
                <c:ptCount val="12"/>
                <c:pt idx="0">
                  <c:v>345</c:v>
                </c:pt>
                <c:pt idx="1">
                  <c:v>250</c:v>
                </c:pt>
                <c:pt idx="2">
                  <c:v>208</c:v>
                </c:pt>
                <c:pt idx="3">
                  <c:v>106</c:v>
                </c:pt>
                <c:pt idx="9">
                  <c:v>63.98</c:v>
                </c:pt>
                <c:pt idx="10">
                  <c:v>199.58</c:v>
                </c:pt>
                <c:pt idx="11">
                  <c:v>311.52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52944"/>
        <c:axId val="375753336"/>
      </c:scatterChart>
      <c:valAx>
        <c:axId val="37575294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53336"/>
        <c:crosses val="autoZero"/>
        <c:crossBetween val="midCat"/>
      </c:valAx>
      <c:valAx>
        <c:axId val="375753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52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Гомель, Речицкий, 33</a:t>
            </a:r>
          </a:p>
        </c:rich>
      </c:tx>
      <c:layout>
        <c:manualLayout>
          <c:xMode val="edge"/>
          <c:yMode val="edge"/>
          <c:x val="0.31184535324087975"/>
          <c:y val="2.094240837696335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5115621792950618"/>
                  <c:y val="0.3673257204106036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33'!$AA$3:$AA$53</c:f>
              <c:numCache>
                <c:formatCode>General</c:formatCode>
                <c:ptCount val="51"/>
                <c:pt idx="0">
                  <c:v>663.4</c:v>
                </c:pt>
                <c:pt idx="1">
                  <c:v>714</c:v>
                </c:pt>
                <c:pt idx="2">
                  <c:v>564.19999999999993</c:v>
                </c:pt>
                <c:pt idx="3">
                  <c:v>114.4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474</c:v>
                </c:pt>
                <c:pt idx="11">
                  <c:v>511.5</c:v>
                </c:pt>
                <c:pt idx="13">
                  <c:v>709.9</c:v>
                </c:pt>
                <c:pt idx="14">
                  <c:v>852.59999999999991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98</c:v>
                </c:pt>
                <c:pt idx="23">
                  <c:v>420</c:v>
                </c:pt>
                <c:pt idx="24">
                  <c:v>737.80000000000007</c:v>
                </c:pt>
                <c:pt idx="26">
                  <c:v>756.4</c:v>
                </c:pt>
                <c:pt idx="27">
                  <c:v>537.6</c:v>
                </c:pt>
                <c:pt idx="28">
                  <c:v>657.19999999999993</c:v>
                </c:pt>
                <c:pt idx="29">
                  <c:v>156.39999999999998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269.70000000000005</c:v>
                </c:pt>
                <c:pt idx="36">
                  <c:v>375</c:v>
                </c:pt>
                <c:pt idx="37">
                  <c:v>576.6</c:v>
                </c:pt>
                <c:pt idx="39">
                  <c:v>762.6</c:v>
                </c:pt>
                <c:pt idx="40">
                  <c:v>526.4</c:v>
                </c:pt>
                <c:pt idx="41">
                  <c:v>372</c:v>
                </c:pt>
                <c:pt idx="42">
                  <c:v>148.80000000000001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115</c:v>
                </c:pt>
                <c:pt idx="49">
                  <c:v>504</c:v>
                </c:pt>
                <c:pt idx="50">
                  <c:v>644.80000000000007</c:v>
                </c:pt>
              </c:numCache>
            </c:numRef>
          </c:xVal>
          <c:yVal>
            <c:numRef>
              <c:f>'Гомель, Речицкий, 33'!$Z$3:$Z$53</c:f>
              <c:numCache>
                <c:formatCode>General</c:formatCode>
                <c:ptCount val="51"/>
                <c:pt idx="0">
                  <c:v>261</c:v>
                </c:pt>
                <c:pt idx="1">
                  <c:v>278</c:v>
                </c:pt>
                <c:pt idx="2">
                  <c:v>213</c:v>
                </c:pt>
                <c:pt idx="3">
                  <c:v>116</c:v>
                </c:pt>
                <c:pt idx="9">
                  <c:v>153</c:v>
                </c:pt>
                <c:pt idx="10">
                  <c:v>235</c:v>
                </c:pt>
                <c:pt idx="11">
                  <c:v>246</c:v>
                </c:pt>
                <c:pt idx="13">
                  <c:v>314</c:v>
                </c:pt>
                <c:pt idx="14">
                  <c:v>347</c:v>
                </c:pt>
                <c:pt idx="15">
                  <c:v>220</c:v>
                </c:pt>
                <c:pt idx="16">
                  <c:v>84</c:v>
                </c:pt>
                <c:pt idx="22">
                  <c:v>69</c:v>
                </c:pt>
                <c:pt idx="23">
                  <c:v>215</c:v>
                </c:pt>
                <c:pt idx="24">
                  <c:v>344</c:v>
                </c:pt>
                <c:pt idx="26">
                  <c:v>373</c:v>
                </c:pt>
                <c:pt idx="27">
                  <c:v>247</c:v>
                </c:pt>
                <c:pt idx="28">
                  <c:v>311</c:v>
                </c:pt>
                <c:pt idx="29">
                  <c:v>134</c:v>
                </c:pt>
                <c:pt idx="35">
                  <c:v>162</c:v>
                </c:pt>
                <c:pt idx="36">
                  <c:v>194</c:v>
                </c:pt>
                <c:pt idx="37">
                  <c:v>274</c:v>
                </c:pt>
                <c:pt idx="39">
                  <c:v>345</c:v>
                </c:pt>
                <c:pt idx="40">
                  <c:v>250</c:v>
                </c:pt>
                <c:pt idx="41">
                  <c:v>208</c:v>
                </c:pt>
                <c:pt idx="42">
                  <c:v>106</c:v>
                </c:pt>
                <c:pt idx="48">
                  <c:v>63.98</c:v>
                </c:pt>
                <c:pt idx="49">
                  <c:v>199.58</c:v>
                </c:pt>
                <c:pt idx="50">
                  <c:v>311.52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53728"/>
        <c:axId val="375751768"/>
      </c:scatterChart>
      <c:valAx>
        <c:axId val="37575372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51768"/>
        <c:crosses val="autoZero"/>
        <c:crossBetween val="midCat"/>
      </c:valAx>
      <c:valAx>
        <c:axId val="375751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53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Гомель, Речицкий, 75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1975024748204068"/>
                  <c:y val="0.1753434747358152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75'!$N$3:$N$14</c:f>
              <c:numCache>
                <c:formatCode>General</c:formatCode>
                <c:ptCount val="12"/>
                <c:pt idx="0">
                  <c:v>663.4</c:v>
                </c:pt>
                <c:pt idx="1">
                  <c:v>714</c:v>
                </c:pt>
                <c:pt idx="2">
                  <c:v>564.19999999999993</c:v>
                </c:pt>
                <c:pt idx="3">
                  <c:v>114.4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474</c:v>
                </c:pt>
                <c:pt idx="11">
                  <c:v>511.5</c:v>
                </c:pt>
              </c:numCache>
            </c:numRef>
          </c:xVal>
          <c:yVal>
            <c:numRef>
              <c:f>'Гомель, Речицкий, 75'!$B$3:$B$14</c:f>
              <c:numCache>
                <c:formatCode>General</c:formatCode>
                <c:ptCount val="12"/>
                <c:pt idx="0">
                  <c:v>241</c:v>
                </c:pt>
                <c:pt idx="1">
                  <c:v>255</c:v>
                </c:pt>
                <c:pt idx="2">
                  <c:v>205</c:v>
                </c:pt>
                <c:pt idx="3">
                  <c:v>101</c:v>
                </c:pt>
                <c:pt idx="9">
                  <c:v>87</c:v>
                </c:pt>
                <c:pt idx="10">
                  <c:v>172</c:v>
                </c:pt>
                <c:pt idx="11">
                  <c:v>190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1132623127991363"/>
                  <c:y val="0.44301026507812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75'!$N$16:$N$27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'Гомель, Речицкий, 75'!$B$16:$B$27</c:f>
              <c:numCache>
                <c:formatCode>General</c:formatCode>
                <c:ptCount val="12"/>
                <c:pt idx="0">
                  <c:v>260</c:v>
                </c:pt>
                <c:pt idx="1">
                  <c:v>302</c:v>
                </c:pt>
                <c:pt idx="2">
                  <c:v>201</c:v>
                </c:pt>
                <c:pt idx="3">
                  <c:v>65</c:v>
                </c:pt>
                <c:pt idx="9">
                  <c:v>47</c:v>
                </c:pt>
                <c:pt idx="10">
                  <c:v>167</c:v>
                </c:pt>
                <c:pt idx="11">
                  <c:v>271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795484474475293"/>
                  <c:y val="0.187379038353190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75'!$N$29:$N$40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'Гомель, Речицкий, 75'!$B$29:$B$40</c:f>
              <c:numCache>
                <c:formatCode>General</c:formatCode>
                <c:ptCount val="12"/>
                <c:pt idx="0">
                  <c:v>284</c:v>
                </c:pt>
                <c:pt idx="1">
                  <c:v>196</c:v>
                </c:pt>
                <c:pt idx="2">
                  <c:v>248</c:v>
                </c:pt>
                <c:pt idx="3">
                  <c:v>99</c:v>
                </c:pt>
                <c:pt idx="9">
                  <c:v>145</c:v>
                </c:pt>
                <c:pt idx="10">
                  <c:v>132</c:v>
                </c:pt>
                <c:pt idx="11">
                  <c:v>203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434040814102393"/>
                  <c:y val="7.197152711931950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75'!$N$42:$N$53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'Гомель, Речицкий, 75'!$B$42:$B$53</c:f>
              <c:numCache>
                <c:formatCode>General</c:formatCode>
                <c:ptCount val="12"/>
                <c:pt idx="0">
                  <c:v>261</c:v>
                </c:pt>
                <c:pt idx="1">
                  <c:v>202</c:v>
                </c:pt>
                <c:pt idx="2">
                  <c:v>132</c:v>
                </c:pt>
                <c:pt idx="3">
                  <c:v>83</c:v>
                </c:pt>
                <c:pt idx="9">
                  <c:v>8.2100000000000009</c:v>
                </c:pt>
                <c:pt idx="10">
                  <c:v>210.37</c:v>
                </c:pt>
                <c:pt idx="11">
                  <c:v>278.14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365936"/>
        <c:axId val="377366720"/>
      </c:scatterChart>
      <c:valAx>
        <c:axId val="37736593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7366720"/>
        <c:crosses val="autoZero"/>
        <c:crossBetween val="midCat"/>
      </c:valAx>
      <c:valAx>
        <c:axId val="377366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7365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Гомель, Речицкий, 75</a:t>
            </a:r>
          </a:p>
        </c:rich>
      </c:tx>
      <c:layout>
        <c:manualLayout>
          <c:xMode val="edge"/>
          <c:yMode val="edge"/>
          <c:x val="0.31184535324087992"/>
          <c:y val="2.094240837696335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1.2164854825672743E-2"/>
                  <c:y val="0.3813029915763149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'Гомель, Речицкий, 75'!$AA$3:$AA$53</c:f>
              <c:numCache>
                <c:formatCode>General</c:formatCode>
                <c:ptCount val="51"/>
                <c:pt idx="0">
                  <c:v>663.4</c:v>
                </c:pt>
                <c:pt idx="1">
                  <c:v>714</c:v>
                </c:pt>
                <c:pt idx="2">
                  <c:v>564.19999999999993</c:v>
                </c:pt>
                <c:pt idx="3">
                  <c:v>114.4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474</c:v>
                </c:pt>
                <c:pt idx="11">
                  <c:v>511.5</c:v>
                </c:pt>
                <c:pt idx="13">
                  <c:v>709.9</c:v>
                </c:pt>
                <c:pt idx="14">
                  <c:v>852.59999999999991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98</c:v>
                </c:pt>
                <c:pt idx="23">
                  <c:v>420</c:v>
                </c:pt>
                <c:pt idx="24">
                  <c:v>737.80000000000007</c:v>
                </c:pt>
                <c:pt idx="26">
                  <c:v>756.4</c:v>
                </c:pt>
                <c:pt idx="27">
                  <c:v>537.6</c:v>
                </c:pt>
                <c:pt idx="28">
                  <c:v>657.19999999999993</c:v>
                </c:pt>
                <c:pt idx="29">
                  <c:v>156.39999999999998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269.70000000000005</c:v>
                </c:pt>
                <c:pt idx="36">
                  <c:v>375</c:v>
                </c:pt>
                <c:pt idx="37">
                  <c:v>576.6</c:v>
                </c:pt>
                <c:pt idx="39">
                  <c:v>762.6</c:v>
                </c:pt>
                <c:pt idx="40">
                  <c:v>526.4</c:v>
                </c:pt>
                <c:pt idx="41">
                  <c:v>372</c:v>
                </c:pt>
                <c:pt idx="42">
                  <c:v>148.80000000000001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115</c:v>
                </c:pt>
                <c:pt idx="49">
                  <c:v>504</c:v>
                </c:pt>
                <c:pt idx="50">
                  <c:v>644.80000000000007</c:v>
                </c:pt>
              </c:numCache>
            </c:numRef>
          </c:xVal>
          <c:yVal>
            <c:numRef>
              <c:f>'Гомель, Речицкий, 75'!$Z$3:$Z$53</c:f>
              <c:numCache>
                <c:formatCode>General</c:formatCode>
                <c:ptCount val="51"/>
                <c:pt idx="0">
                  <c:v>241</c:v>
                </c:pt>
                <c:pt idx="1">
                  <c:v>255</c:v>
                </c:pt>
                <c:pt idx="2">
                  <c:v>205</c:v>
                </c:pt>
                <c:pt idx="3">
                  <c:v>101</c:v>
                </c:pt>
                <c:pt idx="9">
                  <c:v>87</c:v>
                </c:pt>
                <c:pt idx="10">
                  <c:v>172</c:v>
                </c:pt>
                <c:pt idx="11">
                  <c:v>190</c:v>
                </c:pt>
                <c:pt idx="13">
                  <c:v>260</c:v>
                </c:pt>
                <c:pt idx="14">
                  <c:v>302</c:v>
                </c:pt>
                <c:pt idx="15">
                  <c:v>201</c:v>
                </c:pt>
                <c:pt idx="16">
                  <c:v>65</c:v>
                </c:pt>
                <c:pt idx="22">
                  <c:v>47</c:v>
                </c:pt>
                <c:pt idx="23">
                  <c:v>167</c:v>
                </c:pt>
                <c:pt idx="24">
                  <c:v>271</c:v>
                </c:pt>
                <c:pt idx="26">
                  <c:v>284</c:v>
                </c:pt>
                <c:pt idx="27">
                  <c:v>196</c:v>
                </c:pt>
                <c:pt idx="28">
                  <c:v>248</c:v>
                </c:pt>
                <c:pt idx="29">
                  <c:v>99</c:v>
                </c:pt>
                <c:pt idx="35">
                  <c:v>145</c:v>
                </c:pt>
                <c:pt idx="36">
                  <c:v>132</c:v>
                </c:pt>
                <c:pt idx="37">
                  <c:v>203</c:v>
                </c:pt>
                <c:pt idx="39">
                  <c:v>261</c:v>
                </c:pt>
                <c:pt idx="40">
                  <c:v>202</c:v>
                </c:pt>
                <c:pt idx="41">
                  <c:v>132</c:v>
                </c:pt>
                <c:pt idx="42">
                  <c:v>83</c:v>
                </c:pt>
                <c:pt idx="48">
                  <c:v>8.2100000000000009</c:v>
                </c:pt>
                <c:pt idx="49">
                  <c:v>210.37</c:v>
                </c:pt>
                <c:pt idx="50">
                  <c:v>278.14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363192"/>
        <c:axId val="377362800"/>
      </c:scatterChart>
      <c:valAx>
        <c:axId val="37736319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7362800"/>
        <c:crosses val="autoZero"/>
        <c:crossBetween val="midCat"/>
      </c:valAx>
      <c:valAx>
        <c:axId val="377362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7363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76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'Брестская, 76'!$AA$3:$AA$53</c:f>
              <c:numCache>
                <c:formatCode>General</c:formatCode>
                <c:ptCount val="51"/>
                <c:pt idx="0">
                  <c:v>3.5545769109782951E-2</c:v>
                </c:pt>
                <c:pt idx="1">
                  <c:v>3.8376848065429382E-2</c:v>
                </c:pt>
                <c:pt idx="2">
                  <c:v>2.9789241899968545E-2</c:v>
                </c:pt>
                <c:pt idx="3">
                  <c:v>1.2676942434727901E-2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1.8810946838628499E-2</c:v>
                </c:pt>
                <c:pt idx="10">
                  <c:v>3.4476250393205406E-2</c:v>
                </c:pt>
                <c:pt idx="11">
                  <c:v>3.4318968229002829E-2</c:v>
                </c:pt>
                <c:pt idx="12">
                  <c:v>0</c:v>
                </c:pt>
                <c:pt idx="13">
                  <c:v>4.1428122050959415E-2</c:v>
                </c:pt>
                <c:pt idx="14">
                  <c:v>5.0015728216420259E-2</c:v>
                </c:pt>
                <c:pt idx="15">
                  <c:v>2.75243787354514E-2</c:v>
                </c:pt>
                <c:pt idx="16">
                  <c:v>1.1104120792702107E-2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1.154451085246933E-2</c:v>
                </c:pt>
                <c:pt idx="23">
                  <c:v>2.500786410821013E-2</c:v>
                </c:pt>
                <c:pt idx="24">
                  <c:v>4.2214532871972313E-2</c:v>
                </c:pt>
                <c:pt idx="25">
                  <c:v>0</c:v>
                </c:pt>
                <c:pt idx="26">
                  <c:v>4.5014155394778231E-2</c:v>
                </c:pt>
                <c:pt idx="27">
                  <c:v>3.1928279333123623E-2</c:v>
                </c:pt>
                <c:pt idx="28">
                  <c:v>3.5923246303869144E-2</c:v>
                </c:pt>
                <c:pt idx="29">
                  <c:v>1.4501415539477824E-2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1.704938659955961E-2</c:v>
                </c:pt>
                <c:pt idx="36">
                  <c:v>2.2711544510852472E-2</c:v>
                </c:pt>
                <c:pt idx="37">
                  <c:v>2.9757785467128026E-2</c:v>
                </c:pt>
                <c:pt idx="38">
                  <c:v>0</c:v>
                </c:pt>
                <c:pt idx="39">
                  <c:v>4.1742686379364576E-2</c:v>
                </c:pt>
                <c:pt idx="40">
                  <c:v>3.2337212960050328E-2</c:v>
                </c:pt>
                <c:pt idx="41">
                  <c:v>2.5542623466498899E-2</c:v>
                </c:pt>
                <c:pt idx="42">
                  <c:v>1.3652091852783894E-2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1.06951871657754E-2</c:v>
                </c:pt>
                <c:pt idx="49">
                  <c:v>3.0261088392576282E-2</c:v>
                </c:pt>
                <c:pt idx="50">
                  <c:v>3.6300723497955337E-2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35504"/>
        <c:axId val="355636288"/>
      </c:scatterChart>
      <c:valAx>
        <c:axId val="3556355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636288"/>
        <c:crosses val="autoZero"/>
        <c:crossBetween val="midCat"/>
      </c:valAx>
      <c:valAx>
        <c:axId val="355636288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layout>
            <c:manualLayout>
              <c:xMode val="edge"/>
              <c:yMode val="edge"/>
              <c:x val="2.5374855824682813E-2"/>
              <c:y val="0.180962746148878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5635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Великоморская,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92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'Великоморская, 10'!$D$3:$D$14</c:f>
              <c:numCache>
                <c:formatCode>General</c:formatCode>
                <c:ptCount val="12"/>
                <c:pt idx="0">
                  <c:v>1.6687968189725566E-2</c:v>
                </c:pt>
                <c:pt idx="1">
                  <c:v>1.626548798239074E-2</c:v>
                </c:pt>
                <c:pt idx="2">
                  <c:v>1.3352504704086342E-2</c:v>
                </c:pt>
                <c:pt idx="3">
                  <c:v>6.1827670678453513E-3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6.5519934675329281E-3</c:v>
                </c:pt>
                <c:pt idx="10">
                  <c:v>1.0810522952391096E-2</c:v>
                </c:pt>
                <c:pt idx="11">
                  <c:v>1.3164341250399404E-2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055163519784938"/>
                  <c:y val="-0.104575998680793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'Великоморская, 10'!$D$16:$D$27</c:f>
              <c:numCache>
                <c:formatCode>General</c:formatCode>
                <c:ptCount val="12"/>
                <c:pt idx="0">
                  <c:v>1.5040650406504067E-2</c:v>
                </c:pt>
                <c:pt idx="1">
                  <c:v>1.7016366670216922E-2</c:v>
                </c:pt>
                <c:pt idx="2">
                  <c:v>1.0498100614193916E-2</c:v>
                </c:pt>
                <c:pt idx="3">
                  <c:v>4.4094152731920331E-3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5.9147229026875426E-3</c:v>
                </c:pt>
                <c:pt idx="10">
                  <c:v>9.0265203962083297E-3</c:v>
                </c:pt>
                <c:pt idx="11">
                  <c:v>1.4809883906699331E-2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'Великоморская, 10'!$D$29:$D$40</c:f>
              <c:numCache>
                <c:formatCode>General</c:formatCode>
                <c:ptCount val="12"/>
                <c:pt idx="0">
                  <c:v>1.6828203216529981E-2</c:v>
                </c:pt>
                <c:pt idx="1">
                  <c:v>1.1241878794333795E-2</c:v>
                </c:pt>
                <c:pt idx="2">
                  <c:v>1.4490361060815849E-2</c:v>
                </c:pt>
                <c:pt idx="3">
                  <c:v>5.7815883835694261E-3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6.7596833173571916E-3</c:v>
                </c:pt>
                <c:pt idx="10">
                  <c:v>8.0324493201263895E-3</c:v>
                </c:pt>
                <c:pt idx="11">
                  <c:v>1.2109915858983918E-2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'Великоморская, 10'!$D$42:$D$53</c:f>
              <c:numCache>
                <c:formatCode>General</c:formatCode>
                <c:ptCount val="12"/>
                <c:pt idx="0">
                  <c:v>1.7476124542904821E-2</c:v>
                </c:pt>
                <c:pt idx="1">
                  <c:v>1.5961941278801437E-2</c:v>
                </c:pt>
                <c:pt idx="2">
                  <c:v>1.1666134128590194E-2</c:v>
                </c:pt>
                <c:pt idx="3">
                  <c:v>4.6597081691340933E-3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4.9810061419391484E-3</c:v>
                </c:pt>
                <c:pt idx="10">
                  <c:v>1.0364966095075799E-2</c:v>
                </c:pt>
                <c:pt idx="11">
                  <c:v>1.5086803706465013E-2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634720"/>
        <c:axId val="355635112"/>
      </c:scatterChart>
      <c:valAx>
        <c:axId val="35563472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635112"/>
        <c:crosses val="autoZero"/>
        <c:crossBetween val="midCat"/>
      </c:valAx>
      <c:valAx>
        <c:axId val="355635112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634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Великоморская,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'Великоморская, 10'!$AB$3:$AB$53</c:f>
              <c:numCache>
                <c:formatCode>General</c:formatCode>
                <c:ptCount val="51"/>
                <c:pt idx="0">
                  <c:v>1.6687968189725566E-2</c:v>
                </c:pt>
                <c:pt idx="1">
                  <c:v>1.626548798239074E-2</c:v>
                </c:pt>
                <c:pt idx="2">
                  <c:v>1.3352504704086342E-2</c:v>
                </c:pt>
                <c:pt idx="3">
                  <c:v>6.1827670678453513E-3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6.5519934675329281E-3</c:v>
                </c:pt>
                <c:pt idx="10">
                  <c:v>1.0810522952391096E-2</c:v>
                </c:pt>
                <c:pt idx="11">
                  <c:v>1.3164341250399404E-2</c:v>
                </c:pt>
                <c:pt idx="12">
                  <c:v>0</c:v>
                </c:pt>
                <c:pt idx="13">
                  <c:v>1.5040650406504067E-2</c:v>
                </c:pt>
                <c:pt idx="14">
                  <c:v>1.7016366670216922E-2</c:v>
                </c:pt>
                <c:pt idx="15">
                  <c:v>1.0498100614193916E-2</c:v>
                </c:pt>
                <c:pt idx="16">
                  <c:v>4.4094152731920331E-3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5.9147229026875426E-3</c:v>
                </c:pt>
                <c:pt idx="23">
                  <c:v>9.0265203962083297E-3</c:v>
                </c:pt>
                <c:pt idx="24">
                  <c:v>1.4809883906699331E-2</c:v>
                </c:pt>
                <c:pt idx="25">
                  <c:v>0</c:v>
                </c:pt>
                <c:pt idx="26">
                  <c:v>1.6828203216529981E-2</c:v>
                </c:pt>
                <c:pt idx="27">
                  <c:v>1.1241878794333795E-2</c:v>
                </c:pt>
                <c:pt idx="28">
                  <c:v>1.4490361060815849E-2</c:v>
                </c:pt>
                <c:pt idx="29">
                  <c:v>5.7815883835694261E-3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6.7596833173571916E-3</c:v>
                </c:pt>
                <c:pt idx="36">
                  <c:v>8.0324493201263895E-3</c:v>
                </c:pt>
                <c:pt idx="37">
                  <c:v>1.2109915858983918E-2</c:v>
                </c:pt>
                <c:pt idx="38">
                  <c:v>0</c:v>
                </c:pt>
                <c:pt idx="39">
                  <c:v>1.7476124542904821E-2</c:v>
                </c:pt>
                <c:pt idx="40">
                  <c:v>1.5961941278801437E-2</c:v>
                </c:pt>
                <c:pt idx="41">
                  <c:v>1.1666134128590194E-2</c:v>
                </c:pt>
                <c:pt idx="42">
                  <c:v>4.6597081691340933E-3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4.9810061419391484E-3</c:v>
                </c:pt>
                <c:pt idx="49">
                  <c:v>1.0364966095075799E-2</c:v>
                </c:pt>
                <c:pt idx="50">
                  <c:v>1.5086803706465013E-2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307456"/>
        <c:axId val="357307064"/>
      </c:scatterChart>
      <c:valAx>
        <c:axId val="35730745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307064"/>
        <c:crosses val="autoZero"/>
        <c:crossBetween val="midCat"/>
      </c:valAx>
      <c:valAx>
        <c:axId val="357307064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layout>
            <c:manualLayout>
              <c:xMode val="edge"/>
              <c:yMode val="edge"/>
              <c:x val="1.3840830449827011E-2"/>
              <c:y val="0.249784666968984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7307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Великоморская,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98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'Великоморская, 10'!$C$3:$C$14</c:f>
              <c:numCache>
                <c:formatCode>General</c:formatCode>
                <c:ptCount val="12"/>
                <c:pt idx="0">
                  <c:v>2.326692241059275E-2</c:v>
                </c:pt>
                <c:pt idx="1">
                  <c:v>2.2677886400197994E-2</c:v>
                </c:pt>
                <c:pt idx="2">
                  <c:v>1.8616507857938374E-2</c:v>
                </c:pt>
                <c:pt idx="3">
                  <c:v>8.6202202697685925E-3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9.1350080435589655E-3</c:v>
                </c:pt>
                <c:pt idx="10">
                  <c:v>1.5072392030689271E-2</c:v>
                </c:pt>
                <c:pt idx="11">
                  <c:v>1.8354164088602895E-2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055163519784938"/>
                  <c:y val="-0.104575998680793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'Великоморская, 10'!$C$16:$C$27</c:f>
              <c:numCache>
                <c:formatCode>General</c:formatCode>
                <c:ptCount val="12"/>
                <c:pt idx="0">
                  <c:v>2.097017695829724E-2</c:v>
                </c:pt>
                <c:pt idx="1">
                  <c:v>2.3724786536319761E-2</c:v>
                </c:pt>
                <c:pt idx="2">
                  <c:v>1.4636802375943572E-2</c:v>
                </c:pt>
                <c:pt idx="3">
                  <c:v>6.1477539908427175E-3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8.2465041455265439E-3</c:v>
                </c:pt>
                <c:pt idx="10">
                  <c:v>1.2585076104442519E-2</c:v>
                </c:pt>
                <c:pt idx="11">
                  <c:v>2.0648434599678259E-2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'Великоморская, 10'!$C$29:$C$40</c:f>
              <c:numCache>
                <c:formatCode>General</c:formatCode>
                <c:ptCount val="12"/>
                <c:pt idx="0">
                  <c:v>2.3462442766984285E-2</c:v>
                </c:pt>
                <c:pt idx="1">
                  <c:v>1.5673802747184756E-2</c:v>
                </c:pt>
                <c:pt idx="2">
                  <c:v>2.0202945180051973E-2</c:v>
                </c:pt>
                <c:pt idx="3">
                  <c:v>8.0608835540155917E-3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9.42457616631605E-3</c:v>
                </c:pt>
                <c:pt idx="10">
                  <c:v>1.1199109021160747E-2</c:v>
                </c:pt>
                <c:pt idx="11">
                  <c:v>1.6884049003836159E-2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'Великоморская, 10'!$C$42:$C$53</c:f>
              <c:numCache>
                <c:formatCode>General</c:formatCode>
                <c:ptCount val="12"/>
                <c:pt idx="0">
                  <c:v>2.4365796312337581E-2</c:v>
                </c:pt>
                <c:pt idx="1">
                  <c:v>2.2254671451553024E-2</c:v>
                </c:pt>
                <c:pt idx="2">
                  <c:v>1.6265313698799654E-2</c:v>
                </c:pt>
                <c:pt idx="3">
                  <c:v>6.4967207028833063E-3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6.9446850637297358E-3</c:v>
                </c:pt>
                <c:pt idx="10">
                  <c:v>1.445118178443262E-2</c:v>
                </c:pt>
                <c:pt idx="11">
                  <c:v>2.1034525430021035E-2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307848"/>
        <c:axId val="357120256"/>
      </c:scatterChart>
      <c:valAx>
        <c:axId val="35730784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120256"/>
        <c:crosses val="autoZero"/>
        <c:crossBetween val="midCat"/>
      </c:valAx>
      <c:valAx>
        <c:axId val="357120256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307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Великоморская,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'Великоморская, 10'!$AA$3:$AA$53</c:f>
              <c:numCache>
                <c:formatCode>General</c:formatCode>
                <c:ptCount val="51"/>
                <c:pt idx="0">
                  <c:v>2.326692241059275E-2</c:v>
                </c:pt>
                <c:pt idx="1">
                  <c:v>2.2677886400197994E-2</c:v>
                </c:pt>
                <c:pt idx="2">
                  <c:v>1.8616507857938374E-2</c:v>
                </c:pt>
                <c:pt idx="3">
                  <c:v>8.6202202697685925E-3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9.1350080435589655E-3</c:v>
                </c:pt>
                <c:pt idx="10">
                  <c:v>1.5072392030689271E-2</c:v>
                </c:pt>
                <c:pt idx="11">
                  <c:v>1.8354164088602895E-2</c:v>
                </c:pt>
                <c:pt idx="12">
                  <c:v>0</c:v>
                </c:pt>
                <c:pt idx="13">
                  <c:v>2.097017695829724E-2</c:v>
                </c:pt>
                <c:pt idx="14">
                  <c:v>2.3724786536319761E-2</c:v>
                </c:pt>
                <c:pt idx="15">
                  <c:v>1.4636802375943572E-2</c:v>
                </c:pt>
                <c:pt idx="16">
                  <c:v>6.1477539908427175E-3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8.2465041455265439E-3</c:v>
                </c:pt>
                <c:pt idx="23">
                  <c:v>1.2585076104442519E-2</c:v>
                </c:pt>
                <c:pt idx="24">
                  <c:v>2.0648434599678259E-2</c:v>
                </c:pt>
                <c:pt idx="25">
                  <c:v>0</c:v>
                </c:pt>
                <c:pt idx="26">
                  <c:v>2.3462442766984285E-2</c:v>
                </c:pt>
                <c:pt idx="27">
                  <c:v>1.5673802747184756E-2</c:v>
                </c:pt>
                <c:pt idx="28">
                  <c:v>2.0202945180051973E-2</c:v>
                </c:pt>
                <c:pt idx="29">
                  <c:v>8.0608835540155917E-3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9.42457616631605E-3</c:v>
                </c:pt>
                <c:pt idx="36">
                  <c:v>1.1199109021160747E-2</c:v>
                </c:pt>
                <c:pt idx="37">
                  <c:v>1.6884049003836159E-2</c:v>
                </c:pt>
                <c:pt idx="38">
                  <c:v>0</c:v>
                </c:pt>
                <c:pt idx="39">
                  <c:v>2.4365796312337581E-2</c:v>
                </c:pt>
                <c:pt idx="40">
                  <c:v>2.2254671451553024E-2</c:v>
                </c:pt>
                <c:pt idx="41">
                  <c:v>1.6265313698799654E-2</c:v>
                </c:pt>
                <c:pt idx="42">
                  <c:v>6.4967207028833063E-3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6.9446850637297358E-3</c:v>
                </c:pt>
                <c:pt idx="49">
                  <c:v>1.445118178443262E-2</c:v>
                </c:pt>
                <c:pt idx="50">
                  <c:v>2.1034525430021035E-2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17904"/>
        <c:axId val="357121432"/>
      </c:scatterChart>
      <c:valAx>
        <c:axId val="3571179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121432"/>
        <c:crosses val="autoZero"/>
        <c:crossBetween val="midCat"/>
      </c:valAx>
      <c:valAx>
        <c:axId val="357121432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layout>
            <c:manualLayout>
              <c:xMode val="edge"/>
              <c:yMode val="edge"/>
              <c:x val="1.3840830449827023E-2"/>
              <c:y val="0.249784666968984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7117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Горецкого, 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98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'Горецкого, 21'!$D$3:$D$14</c:f>
              <c:numCache>
                <c:formatCode>General</c:formatCode>
                <c:ptCount val="12"/>
                <c:pt idx="0">
                  <c:v>1.6085865625871203E-2</c:v>
                </c:pt>
                <c:pt idx="1">
                  <c:v>1.7977418455533873E-2</c:v>
                </c:pt>
                <c:pt idx="2">
                  <c:v>1.156258712015612E-2</c:v>
                </c:pt>
                <c:pt idx="3">
                  <c:v>4.084192918873711E-3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5.2160579871759136E-3</c:v>
                </c:pt>
                <c:pt idx="10">
                  <c:v>1.0745748536381378E-2</c:v>
                </c:pt>
                <c:pt idx="11">
                  <c:v>1.6714524672428212E-2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747205042276289"/>
                  <c:y val="-0.124294018221544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'Горецкого, 21'!$D$16:$D$27</c:f>
              <c:numCache>
                <c:formatCode>General</c:formatCode>
                <c:ptCount val="12"/>
                <c:pt idx="0">
                  <c:v>1.8788681349316976E-2</c:v>
                </c:pt>
                <c:pt idx="1">
                  <c:v>1.3572623362141066E-2</c:v>
                </c:pt>
                <c:pt idx="2">
                  <c:v>1.6589071647616395E-2</c:v>
                </c:pt>
                <c:pt idx="3">
                  <c:v>7.0379146919431279E-3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7.5606356286590471E-3</c:v>
                </c:pt>
                <c:pt idx="10">
                  <c:v>9.425703930861444E-3</c:v>
                </c:pt>
                <c:pt idx="11">
                  <c:v>1.4579035405631447E-2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'Горецкого, 21'!$D$29:$D$40</c:f>
              <c:numCache>
                <c:formatCode>General</c:formatCode>
                <c:ptCount val="12"/>
                <c:pt idx="0">
                  <c:v>1.9227766936158349E-2</c:v>
                </c:pt>
                <c:pt idx="1">
                  <c:v>1.4075829383886256E-2</c:v>
                </c:pt>
                <c:pt idx="2">
                  <c:v>9.8661834402007254E-3</c:v>
                </c:pt>
                <c:pt idx="3">
                  <c:v>5.089211039866183E-3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5.4042375243936441E-3</c:v>
                </c:pt>
                <c:pt idx="10">
                  <c:v>1.3008084750487871E-2</c:v>
                </c:pt>
                <c:pt idx="11">
                  <c:v>1.6023139113465291E-2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'Горецкого, 21'!$D$42:$D$53</c:f>
              <c:numCache>
                <c:formatCode>General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19080"/>
        <c:axId val="357118296"/>
      </c:scatterChart>
      <c:valAx>
        <c:axId val="35711908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118296"/>
        <c:crosses val="autoZero"/>
        <c:crossBetween val="midCat"/>
      </c:valAx>
      <c:valAx>
        <c:axId val="357118296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119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Горецкого, 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'Горецкого, 21'!$AB$3:$AB$53</c:f>
              <c:numCache>
                <c:formatCode>General</c:formatCode>
                <c:ptCount val="51"/>
                <c:pt idx="0">
                  <c:v>1.6085865625871203E-2</c:v>
                </c:pt>
                <c:pt idx="1">
                  <c:v>1.7977418455533873E-2</c:v>
                </c:pt>
                <c:pt idx="2">
                  <c:v>1.156258712015612E-2</c:v>
                </c:pt>
                <c:pt idx="3">
                  <c:v>4.084192918873711E-3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5.2160579871759136E-3</c:v>
                </c:pt>
                <c:pt idx="10">
                  <c:v>1.0745748536381378E-2</c:v>
                </c:pt>
                <c:pt idx="11">
                  <c:v>1.6714524672428212E-2</c:v>
                </c:pt>
                <c:pt idx="12">
                  <c:v>0</c:v>
                </c:pt>
                <c:pt idx="13">
                  <c:v>1.8788681349316976E-2</c:v>
                </c:pt>
                <c:pt idx="14">
                  <c:v>1.3572623362141066E-2</c:v>
                </c:pt>
                <c:pt idx="15">
                  <c:v>1.6589071647616395E-2</c:v>
                </c:pt>
                <c:pt idx="16">
                  <c:v>7.0379146919431279E-3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7.5606356286590471E-3</c:v>
                </c:pt>
                <c:pt idx="23">
                  <c:v>9.425703930861444E-3</c:v>
                </c:pt>
                <c:pt idx="24">
                  <c:v>1.4579035405631447E-2</c:v>
                </c:pt>
                <c:pt idx="25">
                  <c:v>0</c:v>
                </c:pt>
                <c:pt idx="26">
                  <c:v>1.9227766936158349E-2</c:v>
                </c:pt>
                <c:pt idx="27">
                  <c:v>1.4075829383886256E-2</c:v>
                </c:pt>
                <c:pt idx="28">
                  <c:v>9.8661834402007254E-3</c:v>
                </c:pt>
                <c:pt idx="29">
                  <c:v>5.089211039866183E-3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5.4042375243936441E-3</c:v>
                </c:pt>
                <c:pt idx="36">
                  <c:v>1.3008084750487871E-2</c:v>
                </c:pt>
                <c:pt idx="37">
                  <c:v>1.6023139113465291E-2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19472"/>
        <c:axId val="357119864"/>
      </c:scatterChart>
      <c:valAx>
        <c:axId val="35711947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119864"/>
        <c:crosses val="autoZero"/>
        <c:crossBetween val="midCat"/>
      </c:valAx>
      <c:valAx>
        <c:axId val="357119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119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Горецкого, 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203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'Горецкого, 21'!$C$3:$C$14</c:f>
              <c:numCache>
                <c:formatCode>General</c:formatCode>
                <c:ptCount val="12"/>
                <c:pt idx="0">
                  <c:v>3.5518621114188985E-2</c:v>
                </c:pt>
                <c:pt idx="1">
                  <c:v>3.9695290858725758E-2</c:v>
                </c:pt>
                <c:pt idx="2">
                  <c:v>2.5530932594644506E-2</c:v>
                </c:pt>
                <c:pt idx="3">
                  <c:v>9.0181594336719E-3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1.1517389966143429E-2</c:v>
                </c:pt>
                <c:pt idx="10">
                  <c:v>2.3727300707910126E-2</c:v>
                </c:pt>
                <c:pt idx="11">
                  <c:v>3.6906740535549397E-2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747205042276289"/>
                  <c:y val="-0.124294018221544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'Горецкого, 21'!$C$16:$C$27</c:f>
              <c:numCache>
                <c:formatCode>General</c:formatCode>
                <c:ptCount val="12"/>
                <c:pt idx="0">
                  <c:v>4.1486611265004615E-2</c:v>
                </c:pt>
                <c:pt idx="1">
                  <c:v>2.996922129886119E-2</c:v>
                </c:pt>
                <c:pt idx="2">
                  <c:v>3.6629732225300096E-2</c:v>
                </c:pt>
                <c:pt idx="3">
                  <c:v>1.5540166204986151E-2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1.6694367497691598E-2</c:v>
                </c:pt>
                <c:pt idx="10">
                  <c:v>2.0812557710064638E-2</c:v>
                </c:pt>
                <c:pt idx="11">
                  <c:v>3.2191443521083413E-2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'Горецкого, 21'!$C$29:$C$40</c:f>
              <c:numCache>
                <c:formatCode>General</c:formatCode>
                <c:ptCount val="12"/>
                <c:pt idx="0">
                  <c:v>4.2456140350877192E-2</c:v>
                </c:pt>
                <c:pt idx="1">
                  <c:v>3.1080332409972301E-2</c:v>
                </c:pt>
                <c:pt idx="2">
                  <c:v>2.1785164666051092E-2</c:v>
                </c:pt>
                <c:pt idx="3">
                  <c:v>1.123730378578024E-2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1.1932902431517392E-2</c:v>
                </c:pt>
                <c:pt idx="10">
                  <c:v>2.8722683902739302E-2</c:v>
                </c:pt>
                <c:pt idx="11">
                  <c:v>3.5380116959064331E-2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'Горецкого, 21'!$C$42:$C$53</c:f>
              <c:numCache>
                <c:formatCode>General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409152"/>
        <c:axId val="357411112"/>
      </c:scatterChart>
      <c:valAx>
        <c:axId val="3574091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411112"/>
        <c:crosses val="autoZero"/>
        <c:crossBetween val="midCat"/>
      </c:valAx>
      <c:valAx>
        <c:axId val="357411112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409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Минск, Логойский тракт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380840803204143"/>
                  <c:y val="0.23833642522433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'Минск, Логойский тракт'!$C$3:$C$14</c:f>
              <c:numCache>
                <c:formatCode>General</c:formatCode>
                <c:ptCount val="12"/>
                <c:pt idx="0">
                  <c:v>3.0894308943089432E-2</c:v>
                </c:pt>
                <c:pt idx="1">
                  <c:v>3.1300813008130084E-2</c:v>
                </c:pt>
                <c:pt idx="2">
                  <c:v>2.3577235772357725E-2</c:v>
                </c:pt>
                <c:pt idx="3">
                  <c:v>1.097560975609756E-2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8.5772357723577237E-3</c:v>
                </c:pt>
                <c:pt idx="10">
                  <c:v>1.9918699186991871E-2</c:v>
                </c:pt>
                <c:pt idx="11">
                  <c:v>2.0975609756097562E-2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2061916796425537"/>
                  <c:y val="-9.2525868821371395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'Минск, Логойский тракт'!$C$16:$C$27</c:f>
              <c:numCache>
                <c:formatCode>General</c:formatCode>
                <c:ptCount val="12"/>
                <c:pt idx="0">
                  <c:v>2.7764227642276422E-2</c:v>
                </c:pt>
                <c:pt idx="1">
                  <c:v>3.2479674796747973E-2</c:v>
                </c:pt>
                <c:pt idx="2">
                  <c:v>2.0650406504065039E-2</c:v>
                </c:pt>
                <c:pt idx="3">
                  <c:v>7.154471544715448E-3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6.0569105691056909E-3</c:v>
                </c:pt>
                <c:pt idx="10">
                  <c:v>1.5853658536585366E-2</c:v>
                </c:pt>
                <c:pt idx="11">
                  <c:v>2.930894308943089E-2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4093579998002123E-2"/>
                  <c:y val="0.2721389014854818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'Минск, Логойский тракт'!$C$29:$C$40</c:f>
              <c:numCache>
                <c:formatCode>General</c:formatCode>
                <c:ptCount val="12"/>
                <c:pt idx="0">
                  <c:v>3.2113821138211381E-2</c:v>
                </c:pt>
                <c:pt idx="1">
                  <c:v>2.1910569105691058E-2</c:v>
                </c:pt>
                <c:pt idx="2">
                  <c:v>2.7804878048780492E-2</c:v>
                </c:pt>
                <c:pt idx="3">
                  <c:v>1.2073170731707317E-2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7.2764227642276415E-3</c:v>
                </c:pt>
                <c:pt idx="10">
                  <c:v>1.4756097560975609E-2</c:v>
                </c:pt>
                <c:pt idx="11">
                  <c:v>1.3170731707317073E-2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499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'Минск, Логойский тракт'!$C$42:$C$53</c:f>
              <c:numCache>
                <c:formatCode>General</c:formatCode>
                <c:ptCount val="12"/>
                <c:pt idx="0">
                  <c:v>2.7845528455284554E-2</c:v>
                </c:pt>
                <c:pt idx="1">
                  <c:v>2.2113821138211382E-2</c:v>
                </c:pt>
                <c:pt idx="2">
                  <c:v>1.483739837398374E-2</c:v>
                </c:pt>
                <c:pt idx="3">
                  <c:v>7.3983739837398367E-3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8.4146341463414639E-3</c:v>
                </c:pt>
                <c:pt idx="10">
                  <c:v>1.91869918699187E-2</c:v>
                </c:pt>
                <c:pt idx="11">
                  <c:v>2.5121951219512193E-2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071512"/>
        <c:axId val="356070336"/>
      </c:scatterChart>
      <c:valAx>
        <c:axId val="35607151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070336"/>
        <c:crosses val="autoZero"/>
        <c:crossBetween val="midCat"/>
      </c:valAx>
      <c:valAx>
        <c:axId val="356070336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071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Горецкого, 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'Горецкого, 21'!$AA$3:$AA$53</c:f>
              <c:numCache>
                <c:formatCode>General</c:formatCode>
                <c:ptCount val="51"/>
                <c:pt idx="0">
                  <c:v>3.5518621114188985E-2</c:v>
                </c:pt>
                <c:pt idx="1">
                  <c:v>3.9695290858725758E-2</c:v>
                </c:pt>
                <c:pt idx="2">
                  <c:v>2.5530932594644506E-2</c:v>
                </c:pt>
                <c:pt idx="3">
                  <c:v>9.0181594336719E-3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1.1517389966143429E-2</c:v>
                </c:pt>
                <c:pt idx="10">
                  <c:v>2.3727300707910126E-2</c:v>
                </c:pt>
                <c:pt idx="11">
                  <c:v>3.6906740535549397E-2</c:v>
                </c:pt>
                <c:pt idx="12">
                  <c:v>0</c:v>
                </c:pt>
                <c:pt idx="13">
                  <c:v>4.1486611265004615E-2</c:v>
                </c:pt>
                <c:pt idx="14">
                  <c:v>2.996922129886119E-2</c:v>
                </c:pt>
                <c:pt idx="15">
                  <c:v>3.6629732225300096E-2</c:v>
                </c:pt>
                <c:pt idx="16">
                  <c:v>1.5540166204986151E-2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1.6694367497691598E-2</c:v>
                </c:pt>
                <c:pt idx="23">
                  <c:v>2.0812557710064638E-2</c:v>
                </c:pt>
                <c:pt idx="24">
                  <c:v>3.2191443521083413E-2</c:v>
                </c:pt>
                <c:pt idx="25">
                  <c:v>0</c:v>
                </c:pt>
                <c:pt idx="26">
                  <c:v>4.2456140350877192E-2</c:v>
                </c:pt>
                <c:pt idx="27">
                  <c:v>3.1080332409972301E-2</c:v>
                </c:pt>
                <c:pt idx="28">
                  <c:v>2.1785164666051092E-2</c:v>
                </c:pt>
                <c:pt idx="29">
                  <c:v>1.123730378578024E-2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1.1932902431517392E-2</c:v>
                </c:pt>
                <c:pt idx="36">
                  <c:v>2.8722683902739302E-2</c:v>
                </c:pt>
                <c:pt idx="37">
                  <c:v>3.5380116959064331E-2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411504"/>
        <c:axId val="357409936"/>
      </c:scatterChart>
      <c:valAx>
        <c:axId val="3574115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409936"/>
        <c:crosses val="autoZero"/>
        <c:crossBetween val="midCat"/>
      </c:valAx>
      <c:valAx>
        <c:axId val="357409936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411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Калиновского, 60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1177524089765609"/>
                  <c:y val="6.864795041981008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'Калиновского, 60'!$D$3:$D$14</c:f>
              <c:numCache>
                <c:formatCode>General</c:formatCode>
                <c:ptCount val="12"/>
                <c:pt idx="0">
                  <c:v>1.4860092366204836E-2</c:v>
                </c:pt>
                <c:pt idx="1">
                  <c:v>1.6517250747079597E-2</c:v>
                </c:pt>
                <c:pt idx="2">
                  <c:v>1.2007606628633524E-2</c:v>
                </c:pt>
                <c:pt idx="3">
                  <c:v>4.6998098342841618E-3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3.9934800325998367E-3</c:v>
                </c:pt>
                <c:pt idx="10">
                  <c:v>9.8342841619125237E-3</c:v>
                </c:pt>
                <c:pt idx="11">
                  <c:v>9.9972833469165988E-3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8.3242060140406457E-2"/>
                  <c:y val="-1.300600513940993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'Калиновского, 60'!$D$16:$D$27</c:f>
              <c:numCache>
                <c:formatCode>General</c:formatCode>
                <c:ptCount val="12"/>
                <c:pt idx="0">
                  <c:v>1.5512089106221136E-2</c:v>
                </c:pt>
                <c:pt idx="1">
                  <c:v>1.8174409127954361E-2</c:v>
                </c:pt>
                <c:pt idx="2">
                  <c:v>1.1029611518609074E-2</c:v>
                </c:pt>
                <c:pt idx="3">
                  <c:v>4.1021461559358867E-3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4.3466449334419992E-3</c:v>
                </c:pt>
                <c:pt idx="10">
                  <c:v>1.1029611518609074E-2</c:v>
                </c:pt>
                <c:pt idx="11">
                  <c:v>1.7984243412116272E-2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2877693921477911E-3"/>
                  <c:y val="0.415198911654368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'Калиновского, 60'!$D$29:$D$40</c:f>
              <c:numCache>
                <c:formatCode>General</c:formatCode>
                <c:ptCount val="12"/>
                <c:pt idx="0">
                  <c:v>1.9369736484650908E-2</c:v>
                </c:pt>
                <c:pt idx="1">
                  <c:v>1.3746264602010323E-2</c:v>
                </c:pt>
                <c:pt idx="2">
                  <c:v>1.7006248302091822E-2</c:v>
                </c:pt>
                <c:pt idx="3">
                  <c:v>6.1668024993208363E-3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4.7269763651181743E-3</c:v>
                </c:pt>
                <c:pt idx="10">
                  <c:v>8.774789459386036E-3</c:v>
                </c:pt>
                <c:pt idx="11">
                  <c:v>1.1138277641945124E-2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238926881544664"/>
                  <c:y val="0.167440876173200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'Калиновского, 60'!$D$42:$D$53</c:f>
              <c:numCache>
                <c:formatCode>General</c:formatCode>
                <c:ptCount val="12"/>
                <c:pt idx="0">
                  <c:v>1.6517250747079597E-2</c:v>
                </c:pt>
                <c:pt idx="1">
                  <c:v>1.0703613148600924E-2</c:v>
                </c:pt>
                <c:pt idx="2">
                  <c:v>7.063298016843249E-3</c:v>
                </c:pt>
                <c:pt idx="3">
                  <c:v>3.2871502309155119E-3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4.3194784026079867E-3</c:v>
                </c:pt>
                <c:pt idx="10">
                  <c:v>9.5626188535724004E-3</c:v>
                </c:pt>
                <c:pt idx="11">
                  <c:v>1.5865254007063297E-2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408760"/>
        <c:axId val="357411896"/>
      </c:scatterChart>
      <c:valAx>
        <c:axId val="35740876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411896"/>
        <c:crosses val="autoZero"/>
        <c:crossBetween val="midCat"/>
      </c:valAx>
      <c:valAx>
        <c:axId val="357411896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4087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Калиновского, 60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'Калиновского, 60'!$AB$3:$AB$53</c:f>
              <c:numCache>
                <c:formatCode>General</c:formatCode>
                <c:ptCount val="51"/>
                <c:pt idx="0">
                  <c:v>1.4860092366204836E-2</c:v>
                </c:pt>
                <c:pt idx="1">
                  <c:v>1.6517250747079597E-2</c:v>
                </c:pt>
                <c:pt idx="2">
                  <c:v>1.2007606628633524E-2</c:v>
                </c:pt>
                <c:pt idx="3">
                  <c:v>4.6998098342841618E-3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3.9934800325998367E-3</c:v>
                </c:pt>
                <c:pt idx="10">
                  <c:v>9.8342841619125237E-3</c:v>
                </c:pt>
                <c:pt idx="11">
                  <c:v>9.9972833469165988E-3</c:v>
                </c:pt>
                <c:pt idx="12">
                  <c:v>0</c:v>
                </c:pt>
                <c:pt idx="13">
                  <c:v>1.5512089106221136E-2</c:v>
                </c:pt>
                <c:pt idx="14">
                  <c:v>1.8174409127954361E-2</c:v>
                </c:pt>
                <c:pt idx="15">
                  <c:v>1.1029611518609074E-2</c:v>
                </c:pt>
                <c:pt idx="16">
                  <c:v>4.1021461559358867E-3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4.3466449334419992E-3</c:v>
                </c:pt>
                <c:pt idx="23">
                  <c:v>1.1029611518609074E-2</c:v>
                </c:pt>
                <c:pt idx="24">
                  <c:v>1.7984243412116272E-2</c:v>
                </c:pt>
                <c:pt idx="25">
                  <c:v>0</c:v>
                </c:pt>
                <c:pt idx="26">
                  <c:v>1.9369736484650908E-2</c:v>
                </c:pt>
                <c:pt idx="27">
                  <c:v>1.3746264602010323E-2</c:v>
                </c:pt>
                <c:pt idx="28">
                  <c:v>1.7006248302091822E-2</c:v>
                </c:pt>
                <c:pt idx="29">
                  <c:v>6.1668024993208363E-3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4.7269763651181743E-3</c:v>
                </c:pt>
                <c:pt idx="36">
                  <c:v>8.774789459386036E-3</c:v>
                </c:pt>
                <c:pt idx="37">
                  <c:v>1.1138277641945124E-2</c:v>
                </c:pt>
                <c:pt idx="38">
                  <c:v>0</c:v>
                </c:pt>
                <c:pt idx="39">
                  <c:v>1.6517250747079597E-2</c:v>
                </c:pt>
                <c:pt idx="40">
                  <c:v>1.0703613148600924E-2</c:v>
                </c:pt>
                <c:pt idx="41">
                  <c:v>7.063298016843249E-3</c:v>
                </c:pt>
                <c:pt idx="42">
                  <c:v>3.2871502309155119E-3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4.3194784026079867E-3</c:v>
                </c:pt>
                <c:pt idx="49">
                  <c:v>9.5626188535724004E-3</c:v>
                </c:pt>
                <c:pt idx="50">
                  <c:v>1.5865254007063297E-2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717200"/>
        <c:axId val="357716024"/>
      </c:scatterChart>
      <c:valAx>
        <c:axId val="35771720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716024"/>
        <c:crosses val="autoZero"/>
        <c:crossBetween val="midCat"/>
      </c:valAx>
      <c:valAx>
        <c:axId val="357716024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717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Калиновского, 60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1177524089765618"/>
                  <c:y val="6.864795041981008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'Калиновского, 60'!$C$3:$C$14</c:f>
              <c:numCache>
                <c:formatCode>General</c:formatCode>
                <c:ptCount val="12"/>
                <c:pt idx="0">
                  <c:v>2.5961082107261512E-2</c:v>
                </c:pt>
                <c:pt idx="1">
                  <c:v>2.8856193640246795E-2</c:v>
                </c:pt>
                <c:pt idx="2">
                  <c:v>2.0977693402942574E-2</c:v>
                </c:pt>
                <c:pt idx="3">
                  <c:v>8.2107261509254872E-3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6.9767441860465115E-3</c:v>
                </c:pt>
                <c:pt idx="10">
                  <c:v>1.7180825818699574E-2</c:v>
                </c:pt>
                <c:pt idx="11">
                  <c:v>1.7465590887517795E-2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8.3242060140406526E-2"/>
                  <c:y val="-1.300600513940994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'Калиновского, 60'!$C$16:$C$27</c:f>
              <c:numCache>
                <c:formatCode>General</c:formatCode>
                <c:ptCount val="12"/>
                <c:pt idx="0">
                  <c:v>2.7100142382534411E-2</c:v>
                </c:pt>
                <c:pt idx="1">
                  <c:v>3.1751305173232089E-2</c:v>
                </c:pt>
                <c:pt idx="2">
                  <c:v>1.9269102990033222E-2</c:v>
                </c:pt>
                <c:pt idx="3">
                  <c:v>7.1665875652586614E-3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7.5937351684859994E-3</c:v>
                </c:pt>
                <c:pt idx="10">
                  <c:v>1.9269102990033222E-2</c:v>
                </c:pt>
                <c:pt idx="11">
                  <c:v>3.1419079259610821E-2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2877693921477946E-3"/>
                  <c:y val="0.415198911654368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'Калиновского, 60'!$C$29:$C$40</c:f>
              <c:numCache>
                <c:formatCode>General</c:formatCode>
                <c:ptCount val="12"/>
                <c:pt idx="0">
                  <c:v>3.383958234456573E-2</c:v>
                </c:pt>
                <c:pt idx="1">
                  <c:v>2.4015187470336971E-2</c:v>
                </c:pt>
                <c:pt idx="2">
                  <c:v>2.9710488846701473E-2</c:v>
                </c:pt>
                <c:pt idx="3">
                  <c:v>1.0773611770289512E-2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8.2581869957285229E-3</c:v>
                </c:pt>
                <c:pt idx="10">
                  <c:v>1.5329852871381109E-2</c:v>
                </c:pt>
                <c:pt idx="11">
                  <c:v>1.9458946369245372E-2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238926881544672"/>
                  <c:y val="0.167440876173200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'Калиновского, 60'!$C$42:$C$53</c:f>
              <c:numCache>
                <c:formatCode>General</c:formatCode>
                <c:ptCount val="12"/>
                <c:pt idx="0">
                  <c:v>2.8856193640246795E-2</c:v>
                </c:pt>
                <c:pt idx="1">
                  <c:v>1.8699572852396772E-2</c:v>
                </c:pt>
                <c:pt idx="2">
                  <c:v>1.2339819648789748E-2</c:v>
                </c:pt>
                <c:pt idx="3">
                  <c:v>5.7427622211675368E-3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7.5462743236829619E-3</c:v>
                </c:pt>
                <c:pt idx="10">
                  <c:v>1.6706217370669199E-2</c:v>
                </c:pt>
                <c:pt idx="11">
                  <c:v>2.7717133364973896E-2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717592"/>
        <c:axId val="357718376"/>
      </c:scatterChart>
      <c:valAx>
        <c:axId val="35771759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718376"/>
        <c:crosses val="autoZero"/>
        <c:crossBetween val="midCat"/>
      </c:valAx>
      <c:valAx>
        <c:axId val="357718376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717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Калиновского, 60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'Калиновского, 60'!$AA$3:$AA$53</c:f>
              <c:numCache>
                <c:formatCode>General</c:formatCode>
                <c:ptCount val="51"/>
                <c:pt idx="0">
                  <c:v>2.5961082107261512E-2</c:v>
                </c:pt>
                <c:pt idx="1">
                  <c:v>2.8856193640246795E-2</c:v>
                </c:pt>
                <c:pt idx="2">
                  <c:v>2.0977693402942574E-2</c:v>
                </c:pt>
                <c:pt idx="3">
                  <c:v>8.2107261509254872E-3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6.9767441860465115E-3</c:v>
                </c:pt>
                <c:pt idx="10">
                  <c:v>1.7180825818699574E-2</c:v>
                </c:pt>
                <c:pt idx="11">
                  <c:v>1.7465590887517795E-2</c:v>
                </c:pt>
                <c:pt idx="12">
                  <c:v>0</c:v>
                </c:pt>
                <c:pt idx="13">
                  <c:v>2.7100142382534411E-2</c:v>
                </c:pt>
                <c:pt idx="14">
                  <c:v>3.1751305173232089E-2</c:v>
                </c:pt>
                <c:pt idx="15">
                  <c:v>1.9269102990033222E-2</c:v>
                </c:pt>
                <c:pt idx="16">
                  <c:v>7.1665875652586614E-3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7.5937351684859994E-3</c:v>
                </c:pt>
                <c:pt idx="23">
                  <c:v>1.9269102990033222E-2</c:v>
                </c:pt>
                <c:pt idx="24">
                  <c:v>3.1419079259610821E-2</c:v>
                </c:pt>
                <c:pt idx="25">
                  <c:v>0</c:v>
                </c:pt>
                <c:pt idx="26">
                  <c:v>3.383958234456573E-2</c:v>
                </c:pt>
                <c:pt idx="27">
                  <c:v>2.4015187470336971E-2</c:v>
                </c:pt>
                <c:pt idx="28">
                  <c:v>2.9710488846701473E-2</c:v>
                </c:pt>
                <c:pt idx="29">
                  <c:v>1.0773611770289512E-2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8.2581869957285229E-3</c:v>
                </c:pt>
                <c:pt idx="36">
                  <c:v>1.5329852871381109E-2</c:v>
                </c:pt>
                <c:pt idx="37">
                  <c:v>1.9458946369245372E-2</c:v>
                </c:pt>
                <c:pt idx="38">
                  <c:v>0</c:v>
                </c:pt>
                <c:pt idx="39">
                  <c:v>2.8856193640246795E-2</c:v>
                </c:pt>
                <c:pt idx="40">
                  <c:v>1.8699572852396772E-2</c:v>
                </c:pt>
                <c:pt idx="41">
                  <c:v>1.2339819648789748E-2</c:v>
                </c:pt>
                <c:pt idx="42">
                  <c:v>5.7427622211675368E-3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7.5462743236829619E-3</c:v>
                </c:pt>
                <c:pt idx="49">
                  <c:v>1.6706217370669199E-2</c:v>
                </c:pt>
                <c:pt idx="50">
                  <c:v>2.7717133364973896E-2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719160"/>
        <c:axId val="357717984"/>
      </c:scatterChart>
      <c:valAx>
        <c:axId val="35771916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717984"/>
        <c:crosses val="autoZero"/>
        <c:crossBetween val="midCat"/>
      </c:valAx>
      <c:valAx>
        <c:axId val="357717984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layout>
            <c:manualLayout>
              <c:xMode val="edge"/>
              <c:yMode val="edge"/>
              <c:x val="2.5374855824682813E-2"/>
              <c:y val="0.240472046257375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7719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Кальварийская, 44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1177524089765618"/>
                  <c:y val="6.864795041981008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'Кальварийская, 44'!$D$3:$D$14</c:f>
              <c:numCache>
                <c:formatCode>General</c:formatCode>
                <c:ptCount val="12"/>
                <c:pt idx="0">
                  <c:v>9.3523359757125991E-3</c:v>
                </c:pt>
                <c:pt idx="1">
                  <c:v>9.6559284870973185E-3</c:v>
                </c:pt>
                <c:pt idx="2">
                  <c:v>1.0109630629111148E-2</c:v>
                </c:pt>
                <c:pt idx="3">
                  <c:v>3.4356552538370722E-3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3.8269522685107104E-3</c:v>
                </c:pt>
                <c:pt idx="10">
                  <c:v>5.9099342216225332E-3</c:v>
                </c:pt>
                <c:pt idx="11">
                  <c:v>7.7871479170180469E-3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8.3242060140406526E-2"/>
                  <c:y val="-1.300600513940994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'Кальварийская, 44'!$D$16:$D$27</c:f>
              <c:numCache>
                <c:formatCode>General</c:formatCode>
                <c:ptCount val="12"/>
                <c:pt idx="0">
                  <c:v>9.1836734693877559E-3</c:v>
                </c:pt>
                <c:pt idx="1">
                  <c:v>1.1140158542755945E-2</c:v>
                </c:pt>
                <c:pt idx="2">
                  <c:v>7.2727272727272727E-3</c:v>
                </c:pt>
                <c:pt idx="3">
                  <c:v>2.631135098667566E-3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4.1356046550851747E-3</c:v>
                </c:pt>
                <c:pt idx="10">
                  <c:v>7.375611401585427E-3</c:v>
                </c:pt>
                <c:pt idx="11">
                  <c:v>1.0222634508348793E-2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2877693921477946E-3"/>
                  <c:y val="0.415198911654368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'Кальварийская, 44'!$D$29:$D$40</c:f>
              <c:numCache>
                <c:formatCode>General</c:formatCode>
                <c:ptCount val="12"/>
                <c:pt idx="0">
                  <c:v>1.0814639905548998E-2</c:v>
                </c:pt>
                <c:pt idx="1">
                  <c:v>7.5898127846179796E-3</c:v>
                </c:pt>
                <c:pt idx="2">
                  <c:v>9.6812278630460449E-3</c:v>
                </c:pt>
                <c:pt idx="3">
                  <c:v>4.3852251644459434E-3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4.6027997976049919E-3</c:v>
                </c:pt>
                <c:pt idx="10">
                  <c:v>5.2234778208804181E-3</c:v>
                </c:pt>
                <c:pt idx="11">
                  <c:v>7.8377466689155007E-3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238926881544672"/>
                  <c:y val="0.167440876173200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'Кальварийская, 44'!$D$42:$D$53</c:f>
              <c:numCache>
                <c:formatCode>General</c:formatCode>
                <c:ptCount val="12"/>
                <c:pt idx="0">
                  <c:v>1.0416596390622365E-2</c:v>
                </c:pt>
                <c:pt idx="1">
                  <c:v>7.375611401585427E-3</c:v>
                </c:pt>
                <c:pt idx="2">
                  <c:v>6.1747343565525387E-3</c:v>
                </c:pt>
                <c:pt idx="3">
                  <c:v>2.523191094619666E-3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2.5130713442401754E-3</c:v>
                </c:pt>
                <c:pt idx="10">
                  <c:v>7.3148928993084835E-3</c:v>
                </c:pt>
                <c:pt idx="11">
                  <c:v>8.9391128352167316E-3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716416"/>
        <c:axId val="358109640"/>
      </c:scatterChart>
      <c:valAx>
        <c:axId val="35771641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109640"/>
        <c:crosses val="autoZero"/>
        <c:crossBetween val="midCat"/>
      </c:valAx>
      <c:valAx>
        <c:axId val="358109640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716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Кальварийская, 44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'Кальварийская, 44'!$AB$3:$AB$53</c:f>
              <c:numCache>
                <c:formatCode>General</c:formatCode>
                <c:ptCount val="51"/>
                <c:pt idx="0">
                  <c:v>9.3523359757125991E-3</c:v>
                </c:pt>
                <c:pt idx="1">
                  <c:v>9.6559284870973185E-3</c:v>
                </c:pt>
                <c:pt idx="2">
                  <c:v>1.0109630629111148E-2</c:v>
                </c:pt>
                <c:pt idx="3">
                  <c:v>3.4356552538370722E-3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3.8269522685107104E-3</c:v>
                </c:pt>
                <c:pt idx="10">
                  <c:v>5.9099342216225332E-3</c:v>
                </c:pt>
                <c:pt idx="11">
                  <c:v>7.7871479170180469E-3</c:v>
                </c:pt>
                <c:pt idx="12">
                  <c:v>0</c:v>
                </c:pt>
                <c:pt idx="13">
                  <c:v>9.1836734693877559E-3</c:v>
                </c:pt>
                <c:pt idx="14">
                  <c:v>1.1140158542755945E-2</c:v>
                </c:pt>
                <c:pt idx="15">
                  <c:v>7.2727272727272727E-3</c:v>
                </c:pt>
                <c:pt idx="16">
                  <c:v>2.631135098667566E-3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4.1356046550851747E-3</c:v>
                </c:pt>
                <c:pt idx="23">
                  <c:v>7.375611401585427E-3</c:v>
                </c:pt>
                <c:pt idx="24">
                  <c:v>1.0222634508348793E-2</c:v>
                </c:pt>
                <c:pt idx="25">
                  <c:v>0</c:v>
                </c:pt>
                <c:pt idx="26">
                  <c:v>1.0814639905548998E-2</c:v>
                </c:pt>
                <c:pt idx="27">
                  <c:v>7.5898127846179796E-3</c:v>
                </c:pt>
                <c:pt idx="28">
                  <c:v>9.6812278630460449E-3</c:v>
                </c:pt>
                <c:pt idx="29">
                  <c:v>4.3852251644459434E-3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4.6027997976049919E-3</c:v>
                </c:pt>
                <c:pt idx="36">
                  <c:v>5.2234778208804181E-3</c:v>
                </c:pt>
                <c:pt idx="37">
                  <c:v>7.8377466689155007E-3</c:v>
                </c:pt>
                <c:pt idx="38">
                  <c:v>0</c:v>
                </c:pt>
                <c:pt idx="39">
                  <c:v>1.0416596390622365E-2</c:v>
                </c:pt>
                <c:pt idx="40">
                  <c:v>7.375611401585427E-3</c:v>
                </c:pt>
                <c:pt idx="41">
                  <c:v>6.1747343565525387E-3</c:v>
                </c:pt>
                <c:pt idx="42">
                  <c:v>2.523191094619666E-3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2.5130713442401754E-3</c:v>
                </c:pt>
                <c:pt idx="49">
                  <c:v>7.3148928993084835E-3</c:v>
                </c:pt>
                <c:pt idx="50">
                  <c:v>8.9391128352167316E-3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108856"/>
        <c:axId val="358110816"/>
      </c:scatterChart>
      <c:valAx>
        <c:axId val="35810885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110816"/>
        <c:crosses val="autoZero"/>
        <c:crossBetween val="midCat"/>
      </c:valAx>
      <c:valAx>
        <c:axId val="358110816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108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Кальварийская, 44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1177524089765626"/>
                  <c:y val="6.864795041981008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'Кальварийская, 44'!$C$3:$C$14</c:f>
              <c:numCache>
                <c:formatCode>General</c:formatCode>
                <c:ptCount val="12"/>
                <c:pt idx="0">
                  <c:v>2.3446088794926004E-2</c:v>
                </c:pt>
                <c:pt idx="1">
                  <c:v>2.4207188160676532E-2</c:v>
                </c:pt>
                <c:pt idx="2">
                  <c:v>2.5344608879492598E-2</c:v>
                </c:pt>
                <c:pt idx="3">
                  <c:v>8.6131078224101487E-3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9.594080338266385E-3</c:v>
                </c:pt>
                <c:pt idx="10">
                  <c:v>1.4816067653276956E-2</c:v>
                </c:pt>
                <c:pt idx="11">
                  <c:v>1.9522198731501059E-2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8.3242060140406554E-2"/>
                  <c:y val="-1.300600513940994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'Кальварийская, 44'!$C$16:$C$27</c:f>
              <c:numCache>
                <c:formatCode>General</c:formatCode>
                <c:ptCount val="12"/>
                <c:pt idx="0">
                  <c:v>2.3023255813953491E-2</c:v>
                </c:pt>
                <c:pt idx="1">
                  <c:v>2.7928118393234672E-2</c:v>
                </c:pt>
                <c:pt idx="2">
                  <c:v>1.8232558139534883E-2</c:v>
                </c:pt>
                <c:pt idx="3">
                  <c:v>6.5961945031712474E-3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1.0367864693446088E-2</c:v>
                </c:pt>
                <c:pt idx="10">
                  <c:v>1.8490486257928117E-2</c:v>
                </c:pt>
                <c:pt idx="11">
                  <c:v>2.5627906976744184E-2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287769392147799E-3"/>
                  <c:y val="0.415198911654368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'Кальварийская, 44'!$C$29:$C$40</c:f>
              <c:numCache>
                <c:formatCode>General</c:formatCode>
                <c:ptCount val="12"/>
                <c:pt idx="0">
                  <c:v>2.7112050739957719E-2</c:v>
                </c:pt>
                <c:pt idx="1">
                  <c:v>1.9027484143763214E-2</c:v>
                </c:pt>
                <c:pt idx="2">
                  <c:v>2.4270613107822411E-2</c:v>
                </c:pt>
                <c:pt idx="3">
                  <c:v>1.0993657505285413E-2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1.1539112050739958E-2</c:v>
                </c:pt>
                <c:pt idx="10">
                  <c:v>1.3095137420718815E-2</c:v>
                </c:pt>
                <c:pt idx="11">
                  <c:v>1.9649048625792812E-2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238926881544678"/>
                  <c:y val="0.167440876173200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'Кальварийская, 44'!$C$42:$C$53</c:f>
              <c:numCache>
                <c:formatCode>General</c:formatCode>
                <c:ptCount val="12"/>
                <c:pt idx="0">
                  <c:v>2.6114164904862579E-2</c:v>
                </c:pt>
                <c:pt idx="1">
                  <c:v>1.8490486257928117E-2</c:v>
                </c:pt>
                <c:pt idx="2">
                  <c:v>1.5479915433403805E-2</c:v>
                </c:pt>
                <c:pt idx="3">
                  <c:v>6.3255813953488373E-3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6.3002114164904862E-3</c:v>
                </c:pt>
                <c:pt idx="10">
                  <c:v>1.833826638477801E-2</c:v>
                </c:pt>
                <c:pt idx="11">
                  <c:v>2.2410147991543339E-2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111992"/>
        <c:axId val="358111208"/>
      </c:scatterChart>
      <c:valAx>
        <c:axId val="35811199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111208"/>
        <c:crosses val="autoZero"/>
        <c:crossBetween val="midCat"/>
      </c:valAx>
      <c:valAx>
        <c:axId val="358111208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1119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Кальварийская, 44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'Кальварийская, 44'!$AA$3:$AA$53</c:f>
              <c:numCache>
                <c:formatCode>General</c:formatCode>
                <c:ptCount val="51"/>
                <c:pt idx="0">
                  <c:v>2.3446088794926004E-2</c:v>
                </c:pt>
                <c:pt idx="1">
                  <c:v>2.4207188160676532E-2</c:v>
                </c:pt>
                <c:pt idx="2">
                  <c:v>2.5344608879492598E-2</c:v>
                </c:pt>
                <c:pt idx="3">
                  <c:v>8.6131078224101487E-3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9.594080338266385E-3</c:v>
                </c:pt>
                <c:pt idx="10">
                  <c:v>1.4816067653276956E-2</c:v>
                </c:pt>
                <c:pt idx="11">
                  <c:v>1.9522198731501059E-2</c:v>
                </c:pt>
                <c:pt idx="12">
                  <c:v>0</c:v>
                </c:pt>
                <c:pt idx="13">
                  <c:v>2.3023255813953491E-2</c:v>
                </c:pt>
                <c:pt idx="14">
                  <c:v>2.7928118393234672E-2</c:v>
                </c:pt>
                <c:pt idx="15">
                  <c:v>1.8232558139534883E-2</c:v>
                </c:pt>
                <c:pt idx="16">
                  <c:v>6.5961945031712474E-3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1.0367864693446088E-2</c:v>
                </c:pt>
                <c:pt idx="23">
                  <c:v>1.8490486257928117E-2</c:v>
                </c:pt>
                <c:pt idx="24">
                  <c:v>2.5627906976744184E-2</c:v>
                </c:pt>
                <c:pt idx="25">
                  <c:v>0</c:v>
                </c:pt>
                <c:pt idx="26">
                  <c:v>2.7112050739957719E-2</c:v>
                </c:pt>
                <c:pt idx="27">
                  <c:v>1.9027484143763214E-2</c:v>
                </c:pt>
                <c:pt idx="28">
                  <c:v>2.4270613107822411E-2</c:v>
                </c:pt>
                <c:pt idx="29">
                  <c:v>1.0993657505285413E-2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1.1539112050739958E-2</c:v>
                </c:pt>
                <c:pt idx="36">
                  <c:v>1.3095137420718815E-2</c:v>
                </c:pt>
                <c:pt idx="37">
                  <c:v>1.9649048625792812E-2</c:v>
                </c:pt>
                <c:pt idx="38">
                  <c:v>0</c:v>
                </c:pt>
                <c:pt idx="39">
                  <c:v>2.6114164904862579E-2</c:v>
                </c:pt>
                <c:pt idx="40">
                  <c:v>1.8490486257928117E-2</c:v>
                </c:pt>
                <c:pt idx="41">
                  <c:v>1.5479915433403805E-2</c:v>
                </c:pt>
                <c:pt idx="42">
                  <c:v>6.3255813953488373E-3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6.3002114164904862E-3</c:v>
                </c:pt>
                <c:pt idx="49">
                  <c:v>1.833826638477801E-2</c:v>
                </c:pt>
                <c:pt idx="50">
                  <c:v>2.2410147991543339E-2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112384"/>
        <c:axId val="358109248"/>
      </c:scatterChart>
      <c:valAx>
        <c:axId val="35811238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109248"/>
        <c:crosses val="autoZero"/>
        <c:crossBetween val="midCat"/>
      </c:valAx>
      <c:valAx>
        <c:axId val="358109248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112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Левкова, 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472758811722948"/>
                  <c:y val="0.125272704786247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'Левкова, 10'!$D$3:$D$14</c:f>
              <c:numCache>
                <c:formatCode>General</c:formatCode>
                <c:ptCount val="12"/>
                <c:pt idx="0">
                  <c:v>1.8429949699018719E-2</c:v>
                </c:pt>
                <c:pt idx="1">
                  <c:v>1.9938979137461864E-2</c:v>
                </c:pt>
                <c:pt idx="2">
                  <c:v>1.4018306258761441E-2</c:v>
                </c:pt>
                <c:pt idx="3">
                  <c:v>6.2752535664220331E-3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5.3846788158654242E-3</c:v>
                </c:pt>
                <c:pt idx="10">
                  <c:v>1.2294879195184299E-2</c:v>
                </c:pt>
                <c:pt idx="11">
                  <c:v>1.4026552321266594E-2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361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'Левкова, 10'!$D$16:$D$27</c:f>
              <c:numCache>
                <c:formatCode>General</c:formatCode>
                <c:ptCount val="12"/>
                <c:pt idx="0">
                  <c:v>1.7696050136060029E-2</c:v>
                </c:pt>
                <c:pt idx="1">
                  <c:v>2.195926445122454E-2</c:v>
                </c:pt>
                <c:pt idx="2">
                  <c:v>1.484291250927682E-2</c:v>
                </c:pt>
                <c:pt idx="3">
                  <c:v>5.6567988785354989E-3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5.9693246474808283E-3</c:v>
                </c:pt>
                <c:pt idx="10">
                  <c:v>1.094582336934114E-2</c:v>
                </c:pt>
                <c:pt idx="11">
                  <c:v>1.9081388636925867E-2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127945944473204E-2"/>
                  <c:y val="0.3839065012161443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'Левкова, 10'!$D$29:$D$40</c:f>
              <c:numCache>
                <c:formatCode>General</c:formatCode>
                <c:ptCount val="12"/>
                <c:pt idx="0">
                  <c:v>1.990681949369176E-2</c:v>
                </c:pt>
                <c:pt idx="1">
                  <c:v>1.3787416508617135E-2</c:v>
                </c:pt>
                <c:pt idx="2">
                  <c:v>1.792281685495176E-2</c:v>
                </c:pt>
                <c:pt idx="3">
                  <c:v>6.6199389791374618E-3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6.459965366537479E-3</c:v>
                </c:pt>
                <c:pt idx="10">
                  <c:v>9.0970561556856597E-3</c:v>
                </c:pt>
                <c:pt idx="11">
                  <c:v>1.4442153871526345E-2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1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'Левкова, 10'!$D$42:$D$53</c:f>
              <c:numCache>
                <c:formatCode>General</c:formatCode>
                <c:ptCount val="12"/>
                <c:pt idx="0">
                  <c:v>2.0218520656386574E-2</c:v>
                </c:pt>
                <c:pt idx="1">
                  <c:v>1.4209614908881009E-2</c:v>
                </c:pt>
                <c:pt idx="2">
                  <c:v>1.1024985569390616E-2</c:v>
                </c:pt>
                <c:pt idx="3">
                  <c:v>5.4588933784118082E-3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5.2205821720128637E-3</c:v>
                </c:pt>
                <c:pt idx="10">
                  <c:v>1.3417168302135732E-2</c:v>
                </c:pt>
                <c:pt idx="11">
                  <c:v>1.6285148841428218E-2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412864"/>
        <c:axId val="357414040"/>
      </c:scatterChart>
      <c:valAx>
        <c:axId val="35741286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7414040"/>
        <c:crosses val="autoZero"/>
        <c:crossBetween val="midCat"/>
      </c:valAx>
      <c:valAx>
        <c:axId val="357414040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7412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Минск, Логойский тракт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86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'Минск, Логойский тракт'!$AA$3:$AA$53</c:f>
              <c:numCache>
                <c:formatCode>General</c:formatCode>
                <c:ptCount val="51"/>
                <c:pt idx="0">
                  <c:v>3.0894308943089432E-2</c:v>
                </c:pt>
                <c:pt idx="1">
                  <c:v>3.1300813008130084E-2</c:v>
                </c:pt>
                <c:pt idx="2">
                  <c:v>2.3577235772357725E-2</c:v>
                </c:pt>
                <c:pt idx="3">
                  <c:v>1.097560975609756E-2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8.5772357723577237E-3</c:v>
                </c:pt>
                <c:pt idx="10">
                  <c:v>1.9918699186991871E-2</c:v>
                </c:pt>
                <c:pt idx="11">
                  <c:v>2.0975609756097562E-2</c:v>
                </c:pt>
                <c:pt idx="13">
                  <c:v>2.7764227642276422E-2</c:v>
                </c:pt>
                <c:pt idx="14">
                  <c:v>3.2479674796747973E-2</c:v>
                </c:pt>
                <c:pt idx="15">
                  <c:v>2.0650406504065039E-2</c:v>
                </c:pt>
                <c:pt idx="16">
                  <c:v>7.154471544715448E-3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6.0569105691056909E-3</c:v>
                </c:pt>
                <c:pt idx="23">
                  <c:v>1.5853658536585366E-2</c:v>
                </c:pt>
                <c:pt idx="24">
                  <c:v>2.930894308943089E-2</c:v>
                </c:pt>
                <c:pt idx="26">
                  <c:v>3.2113821138211381E-2</c:v>
                </c:pt>
                <c:pt idx="27">
                  <c:v>2.1910569105691058E-2</c:v>
                </c:pt>
                <c:pt idx="28">
                  <c:v>2.7804878048780492E-2</c:v>
                </c:pt>
                <c:pt idx="29">
                  <c:v>1.2073170731707317E-2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7.2764227642276415E-3</c:v>
                </c:pt>
                <c:pt idx="36">
                  <c:v>1.4756097560975609E-2</c:v>
                </c:pt>
                <c:pt idx="37">
                  <c:v>1.3170731707317073E-2</c:v>
                </c:pt>
                <c:pt idx="39">
                  <c:v>2.7845528455284554E-2</c:v>
                </c:pt>
                <c:pt idx="40">
                  <c:v>2.2113821138211382E-2</c:v>
                </c:pt>
                <c:pt idx="41">
                  <c:v>1.483739837398374E-2</c:v>
                </c:pt>
                <c:pt idx="42">
                  <c:v>7.3983739837398367E-3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8.4146341463414639E-3</c:v>
                </c:pt>
                <c:pt idx="49">
                  <c:v>1.91869918699187E-2</c:v>
                </c:pt>
                <c:pt idx="50">
                  <c:v>2.5121951219512193E-2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071120"/>
        <c:axId val="356069944"/>
      </c:scatterChart>
      <c:valAx>
        <c:axId val="35607112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069944"/>
        <c:crosses val="autoZero"/>
        <c:crossBetween val="midCat"/>
      </c:valAx>
      <c:valAx>
        <c:axId val="356069944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071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Левкова,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'Левкова, 10'!$AB$3:$AB$53</c:f>
              <c:numCache>
                <c:formatCode>General</c:formatCode>
                <c:ptCount val="51"/>
                <c:pt idx="0">
                  <c:v>1.8429949699018719E-2</c:v>
                </c:pt>
                <c:pt idx="1">
                  <c:v>1.9938979137461864E-2</c:v>
                </c:pt>
                <c:pt idx="2">
                  <c:v>1.4018306258761441E-2</c:v>
                </c:pt>
                <c:pt idx="3">
                  <c:v>6.2752535664220331E-3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5.3846788158654242E-3</c:v>
                </c:pt>
                <c:pt idx="10">
                  <c:v>1.2294879195184299E-2</c:v>
                </c:pt>
                <c:pt idx="11">
                  <c:v>1.4026552321266594E-2</c:v>
                </c:pt>
                <c:pt idx="12">
                  <c:v>0</c:v>
                </c:pt>
                <c:pt idx="13">
                  <c:v>1.7696050136060029E-2</c:v>
                </c:pt>
                <c:pt idx="14">
                  <c:v>2.195926445122454E-2</c:v>
                </c:pt>
                <c:pt idx="15">
                  <c:v>1.484291250927682E-2</c:v>
                </c:pt>
                <c:pt idx="16">
                  <c:v>5.6567988785354989E-3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5.9693246474808283E-3</c:v>
                </c:pt>
                <c:pt idx="23">
                  <c:v>1.094582336934114E-2</c:v>
                </c:pt>
                <c:pt idx="24">
                  <c:v>1.9081388636925867E-2</c:v>
                </c:pt>
                <c:pt idx="25">
                  <c:v>0</c:v>
                </c:pt>
                <c:pt idx="26">
                  <c:v>1.990681949369176E-2</c:v>
                </c:pt>
                <c:pt idx="27">
                  <c:v>1.3787416508617135E-2</c:v>
                </c:pt>
                <c:pt idx="28">
                  <c:v>1.792281685495176E-2</c:v>
                </c:pt>
                <c:pt idx="29">
                  <c:v>6.6199389791374618E-3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6.459965366537479E-3</c:v>
                </c:pt>
                <c:pt idx="36">
                  <c:v>9.0970561556856597E-3</c:v>
                </c:pt>
                <c:pt idx="37">
                  <c:v>1.4442153871526345E-2</c:v>
                </c:pt>
                <c:pt idx="38">
                  <c:v>0</c:v>
                </c:pt>
                <c:pt idx="39">
                  <c:v>2.0218520656386574E-2</c:v>
                </c:pt>
                <c:pt idx="40">
                  <c:v>1.4209614908881009E-2</c:v>
                </c:pt>
                <c:pt idx="41">
                  <c:v>1.1024985569390616E-2</c:v>
                </c:pt>
                <c:pt idx="42">
                  <c:v>5.4588933784118082E-3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5.2205821720128637E-3</c:v>
                </c:pt>
                <c:pt idx="49">
                  <c:v>1.3417168302135732E-2</c:v>
                </c:pt>
                <c:pt idx="50">
                  <c:v>1.6285148841428218E-2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412472"/>
        <c:axId val="358402720"/>
      </c:scatterChart>
      <c:valAx>
        <c:axId val="35741247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402720"/>
        <c:crosses val="autoZero"/>
        <c:crossBetween val="midCat"/>
      </c:valAx>
      <c:valAx>
        <c:axId val="358402720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7412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Левкова,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472758811722954"/>
                  <c:y val="0.125272704786247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'Левкова, 10'!$C$3:$C$14</c:f>
              <c:numCache>
                <c:formatCode>General</c:formatCode>
                <c:ptCount val="12"/>
                <c:pt idx="0">
                  <c:v>3.7569339384770549E-2</c:v>
                </c:pt>
                <c:pt idx="1">
                  <c:v>4.0645486636409482E-2</c:v>
                </c:pt>
                <c:pt idx="2">
                  <c:v>2.8576231299378047E-2</c:v>
                </c:pt>
                <c:pt idx="3">
                  <c:v>1.2792065893427466E-2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1.0976634728525803E-2</c:v>
                </c:pt>
                <c:pt idx="10">
                  <c:v>2.5063035804336862E-2</c:v>
                </c:pt>
                <c:pt idx="11">
                  <c:v>2.8593040847201209E-2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403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'Левкова, 10'!$C$16:$C$27</c:f>
              <c:numCache>
                <c:formatCode>General</c:formatCode>
                <c:ptCount val="12"/>
                <c:pt idx="0">
                  <c:v>3.6073289628508989E-2</c:v>
                </c:pt>
                <c:pt idx="1">
                  <c:v>4.4763825853084555E-2</c:v>
                </c:pt>
                <c:pt idx="2">
                  <c:v>3.0257186081694403E-2</c:v>
                </c:pt>
                <c:pt idx="3">
                  <c:v>1.1531349806690199E-2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1.2168431669188099E-2</c:v>
                </c:pt>
                <c:pt idx="10">
                  <c:v>2.2312993780467309E-2</c:v>
                </c:pt>
                <c:pt idx="11">
                  <c:v>3.8897293662800474E-2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127945944473204E-2"/>
                  <c:y val="0.3839065012161445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'Левкова, 10'!$C$29:$C$40</c:f>
              <c:numCache>
                <c:formatCode>General</c:formatCode>
                <c:ptCount val="12"/>
                <c:pt idx="0">
                  <c:v>4.0579929399899142E-2</c:v>
                </c:pt>
                <c:pt idx="1">
                  <c:v>2.8105563960329465E-2</c:v>
                </c:pt>
                <c:pt idx="2">
                  <c:v>3.6535552193645987E-2</c:v>
                </c:pt>
                <c:pt idx="3">
                  <c:v>1.3494704992435705E-2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1.3168599764666332E-2</c:v>
                </c:pt>
                <c:pt idx="10">
                  <c:v>1.8544293158514035E-2</c:v>
                </c:pt>
                <c:pt idx="11">
                  <c:v>2.9440242057488651E-2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'Левкова, 10'!$C$42:$C$53</c:f>
              <c:numCache>
                <c:formatCode>General</c:formatCode>
                <c:ptCount val="12"/>
                <c:pt idx="0">
                  <c:v>4.1215330307614727E-2</c:v>
                </c:pt>
                <c:pt idx="1">
                  <c:v>2.896621280887544E-2</c:v>
                </c:pt>
                <c:pt idx="2">
                  <c:v>2.2474365439569672E-2</c:v>
                </c:pt>
                <c:pt idx="3">
                  <c:v>1.1127920658934275E-2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1.0642124726844848E-2</c:v>
                </c:pt>
                <c:pt idx="10">
                  <c:v>2.7350815263069424E-2</c:v>
                </c:pt>
                <c:pt idx="11">
                  <c:v>3.3197175995965708E-2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99584"/>
        <c:axId val="358398016"/>
      </c:scatterChart>
      <c:valAx>
        <c:axId val="35839958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398016"/>
        <c:crosses val="autoZero"/>
        <c:crossBetween val="midCat"/>
      </c:valAx>
      <c:valAx>
        <c:axId val="358398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399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Левкова,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'Левкова, 10'!$AA$3:$AA$53</c:f>
              <c:numCache>
                <c:formatCode>General</c:formatCode>
                <c:ptCount val="51"/>
                <c:pt idx="0">
                  <c:v>3.7569339384770549E-2</c:v>
                </c:pt>
                <c:pt idx="1">
                  <c:v>4.0645486636409482E-2</c:v>
                </c:pt>
                <c:pt idx="2">
                  <c:v>2.8576231299378047E-2</c:v>
                </c:pt>
                <c:pt idx="3">
                  <c:v>1.2792065893427466E-2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1.0976634728525803E-2</c:v>
                </c:pt>
                <c:pt idx="10">
                  <c:v>2.5063035804336862E-2</c:v>
                </c:pt>
                <c:pt idx="11">
                  <c:v>2.8593040847201209E-2</c:v>
                </c:pt>
                <c:pt idx="12">
                  <c:v>0</c:v>
                </c:pt>
                <c:pt idx="13">
                  <c:v>3.6073289628508989E-2</c:v>
                </c:pt>
                <c:pt idx="14">
                  <c:v>4.4763825853084555E-2</c:v>
                </c:pt>
                <c:pt idx="15">
                  <c:v>3.0257186081694403E-2</c:v>
                </c:pt>
                <c:pt idx="16">
                  <c:v>1.1531349806690199E-2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1.2168431669188099E-2</c:v>
                </c:pt>
                <c:pt idx="23">
                  <c:v>2.2312993780467309E-2</c:v>
                </c:pt>
                <c:pt idx="24">
                  <c:v>3.8897293662800474E-2</c:v>
                </c:pt>
                <c:pt idx="25">
                  <c:v>0</c:v>
                </c:pt>
                <c:pt idx="26">
                  <c:v>4.0579929399899142E-2</c:v>
                </c:pt>
                <c:pt idx="27">
                  <c:v>2.8105563960329465E-2</c:v>
                </c:pt>
                <c:pt idx="28">
                  <c:v>3.6535552193645987E-2</c:v>
                </c:pt>
                <c:pt idx="29">
                  <c:v>1.3494704992435705E-2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1.3168599764666332E-2</c:v>
                </c:pt>
                <c:pt idx="36">
                  <c:v>1.8544293158514035E-2</c:v>
                </c:pt>
                <c:pt idx="37">
                  <c:v>2.9440242057488651E-2</c:v>
                </c:pt>
                <c:pt idx="38">
                  <c:v>0</c:v>
                </c:pt>
                <c:pt idx="39">
                  <c:v>4.1215330307614727E-2</c:v>
                </c:pt>
                <c:pt idx="40">
                  <c:v>2.896621280887544E-2</c:v>
                </c:pt>
                <c:pt idx="41">
                  <c:v>2.2474365439569672E-2</c:v>
                </c:pt>
                <c:pt idx="42">
                  <c:v>1.1127920658934275E-2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1.0642124726844848E-2</c:v>
                </c:pt>
                <c:pt idx="49">
                  <c:v>2.7350815263069424E-2</c:v>
                </c:pt>
                <c:pt idx="50">
                  <c:v>3.3197175995965708E-2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98408"/>
        <c:axId val="358400760"/>
      </c:scatterChart>
      <c:valAx>
        <c:axId val="35839840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400760"/>
        <c:crosses val="autoZero"/>
        <c:crossBetween val="midCat"/>
      </c:valAx>
      <c:valAx>
        <c:axId val="358400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398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Неманская, 17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472758811722954"/>
                  <c:y val="0.125272704786247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'Неманская, 17'!$D$3:$D$14</c:f>
              <c:numCache>
                <c:formatCode>General</c:formatCode>
                <c:ptCount val="12"/>
                <c:pt idx="0">
                  <c:v>1.2105013770841354E-2</c:v>
                </c:pt>
                <c:pt idx="1">
                  <c:v>1.4688897444250304E-2</c:v>
                </c:pt>
                <c:pt idx="2">
                  <c:v>1.0353303521189327E-2</c:v>
                </c:pt>
                <c:pt idx="3">
                  <c:v>4.8908697841087458E-3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4.6532117155803007E-3</c:v>
                </c:pt>
                <c:pt idx="10">
                  <c:v>8.2965617318683932E-3</c:v>
                </c:pt>
                <c:pt idx="11">
                  <c:v>1.1318743151597714E-2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403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'Неманская, 17'!$D$16:$D$27</c:f>
              <c:numCache>
                <c:formatCode>General</c:formatCode>
                <c:ptCount val="12"/>
                <c:pt idx="0">
                  <c:v>1.3289602274409928E-2</c:v>
                </c:pt>
                <c:pt idx="1">
                  <c:v>1.5706162821689816E-2</c:v>
                </c:pt>
                <c:pt idx="2">
                  <c:v>1.1135131933544587E-2</c:v>
                </c:pt>
                <c:pt idx="3">
                  <c:v>4.4718216009713629E-3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5.0122901057245246E-3</c:v>
                </c:pt>
                <c:pt idx="10">
                  <c:v>9.838747889951727E-3</c:v>
                </c:pt>
                <c:pt idx="11">
                  <c:v>1.4614120294962537E-2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402081873273694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'Неманская, 17'!$D$29:$D$40</c:f>
              <c:numCache>
                <c:formatCode>General</c:formatCode>
                <c:ptCount val="12"/>
                <c:pt idx="0">
                  <c:v>1.5872005212189417E-2</c:v>
                </c:pt>
                <c:pt idx="1">
                  <c:v>1.0930050048864276E-2</c:v>
                </c:pt>
                <c:pt idx="2">
                  <c:v>1.3371783101844998E-2</c:v>
                </c:pt>
                <c:pt idx="3">
                  <c:v>5.2625344271033849E-3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5.4454052773417836E-3</c:v>
                </c:pt>
                <c:pt idx="10">
                  <c:v>7.3555542393461074E-3</c:v>
                </c:pt>
                <c:pt idx="11">
                  <c:v>1.0531732164539344E-2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'Неманская, 17'!$D$42:$D$53</c:f>
              <c:numCache>
                <c:formatCode>General</c:formatCode>
                <c:ptCount val="12"/>
                <c:pt idx="0">
                  <c:v>1.3984807652441733E-2</c:v>
                </c:pt>
                <c:pt idx="1">
                  <c:v>9.8306038439896944E-3</c:v>
                </c:pt>
                <c:pt idx="2">
                  <c:v>6.8328545621464754E-3</c:v>
                </c:pt>
                <c:pt idx="3">
                  <c:v>3.2028311665235291E-3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3.9209879468119768E-3</c:v>
                </c:pt>
                <c:pt idx="10">
                  <c:v>8.5667959842449723E-3</c:v>
                </c:pt>
                <c:pt idx="11">
                  <c:v>1.1259513726419286E-2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401152"/>
        <c:axId val="358399976"/>
      </c:scatterChart>
      <c:valAx>
        <c:axId val="3584011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399976"/>
        <c:crosses val="autoZero"/>
        <c:crossBetween val="midCat"/>
      </c:valAx>
      <c:valAx>
        <c:axId val="358399976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401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Неманская, 17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'Неманская, 17'!$AB$3:$AB$53</c:f>
              <c:numCache>
                <c:formatCode>General</c:formatCode>
                <c:ptCount val="51"/>
                <c:pt idx="0">
                  <c:v>1.2105013770841354E-2</c:v>
                </c:pt>
                <c:pt idx="1">
                  <c:v>1.4688897444250304E-2</c:v>
                </c:pt>
                <c:pt idx="2">
                  <c:v>1.0353303521189327E-2</c:v>
                </c:pt>
                <c:pt idx="3">
                  <c:v>4.8908697841087458E-3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4.6532117155803007E-3</c:v>
                </c:pt>
                <c:pt idx="10">
                  <c:v>8.2965617318683932E-3</c:v>
                </c:pt>
                <c:pt idx="11">
                  <c:v>1.1318743151597714E-2</c:v>
                </c:pt>
                <c:pt idx="12">
                  <c:v>0</c:v>
                </c:pt>
                <c:pt idx="13">
                  <c:v>1.3289602274409928E-2</c:v>
                </c:pt>
                <c:pt idx="14">
                  <c:v>1.5706162821689816E-2</c:v>
                </c:pt>
                <c:pt idx="15">
                  <c:v>1.1135131933544587E-2</c:v>
                </c:pt>
                <c:pt idx="16">
                  <c:v>4.4718216009713629E-3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5.0122901057245246E-3</c:v>
                </c:pt>
                <c:pt idx="23">
                  <c:v>9.838747889951727E-3</c:v>
                </c:pt>
                <c:pt idx="24">
                  <c:v>1.4614120294962537E-2</c:v>
                </c:pt>
                <c:pt idx="25">
                  <c:v>0</c:v>
                </c:pt>
                <c:pt idx="26">
                  <c:v>1.5872005212189417E-2</c:v>
                </c:pt>
                <c:pt idx="27">
                  <c:v>1.0930050048864276E-2</c:v>
                </c:pt>
                <c:pt idx="28">
                  <c:v>1.3371783101844998E-2</c:v>
                </c:pt>
                <c:pt idx="29">
                  <c:v>5.2625344271033849E-3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5.4454052773417836E-3</c:v>
                </c:pt>
                <c:pt idx="36">
                  <c:v>7.3555542393461074E-3</c:v>
                </c:pt>
                <c:pt idx="37">
                  <c:v>1.0531732164539344E-2</c:v>
                </c:pt>
                <c:pt idx="38">
                  <c:v>0</c:v>
                </c:pt>
                <c:pt idx="39">
                  <c:v>1.3984807652441733E-2</c:v>
                </c:pt>
                <c:pt idx="40">
                  <c:v>9.8306038439896944E-3</c:v>
                </c:pt>
                <c:pt idx="41">
                  <c:v>6.8328545621464754E-3</c:v>
                </c:pt>
                <c:pt idx="42">
                  <c:v>3.2028311665235291E-3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3.9209879468119768E-3</c:v>
                </c:pt>
                <c:pt idx="49">
                  <c:v>8.5667959842449723E-3</c:v>
                </c:pt>
                <c:pt idx="50">
                  <c:v>1.1259513726419286E-2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95664"/>
        <c:axId val="358399192"/>
      </c:scatterChart>
      <c:valAx>
        <c:axId val="35839566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399192"/>
        <c:crosses val="autoZero"/>
        <c:crossBetween val="midCat"/>
      </c:valAx>
      <c:valAx>
        <c:axId val="358399192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395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Неманская, 17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472758811722962"/>
                  <c:y val="0.125272704786247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'Неманская, 17'!$C$3:$C$14</c:f>
              <c:numCache>
                <c:formatCode>General</c:formatCode>
                <c:ptCount val="12"/>
                <c:pt idx="0">
                  <c:v>1.6341175765086854E-2</c:v>
                </c:pt>
                <c:pt idx="1">
                  <c:v>1.9829292182221601E-2</c:v>
                </c:pt>
                <c:pt idx="2">
                  <c:v>1.3976452715533612E-2</c:v>
                </c:pt>
                <c:pt idx="3">
                  <c:v>6.6024346852699544E-3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6.2816079317168736E-3</c:v>
                </c:pt>
                <c:pt idx="10">
                  <c:v>1.1199952025906011E-2</c:v>
                </c:pt>
                <c:pt idx="11">
                  <c:v>1.527974893557479E-2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472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'Неманская, 17'!$C$16:$C$27</c:f>
              <c:numCache>
                <c:formatCode>General</c:formatCode>
                <c:ptCount val="12"/>
                <c:pt idx="0">
                  <c:v>1.7940312231395049E-2</c:v>
                </c:pt>
                <c:pt idx="1">
                  <c:v>2.1202550622663761E-2</c:v>
                </c:pt>
                <c:pt idx="2">
                  <c:v>1.5031882783297021E-2</c:v>
                </c:pt>
                <c:pt idx="3">
                  <c:v>6.0367401603134306E-3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6.7663461730665449E-3</c:v>
                </c:pt>
                <c:pt idx="10">
                  <c:v>1.3281827812980989E-2</c:v>
                </c:pt>
                <c:pt idx="11">
                  <c:v>1.9728346692785895E-2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4020818732736948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'Неманская, 17'!$C$29:$C$40</c:f>
              <c:numCache>
                <c:formatCode>General</c:formatCode>
                <c:ptCount val="12"/>
                <c:pt idx="0">
                  <c:v>2.1426429727946908E-2</c:v>
                </c:pt>
                <c:pt idx="1">
                  <c:v>1.4755032282567413E-2</c:v>
                </c:pt>
                <c:pt idx="2">
                  <c:v>1.805125232374518E-2</c:v>
                </c:pt>
                <c:pt idx="3">
                  <c:v>7.1041637515741503E-3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7.3510304435604771E-3</c:v>
                </c:pt>
                <c:pt idx="10">
                  <c:v>9.9296379954824394E-3</c:v>
                </c:pt>
                <c:pt idx="11">
                  <c:v>1.4217322645771285E-2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'Неманская, 17'!$C$42:$C$53</c:f>
              <c:numCache>
                <c:formatCode>General</c:formatCode>
                <c:ptCount val="12"/>
                <c:pt idx="0">
                  <c:v>1.8878805445059668E-2</c:v>
                </c:pt>
                <c:pt idx="1">
                  <c:v>1.3270833749775121E-2</c:v>
                </c:pt>
                <c:pt idx="2">
                  <c:v>9.2240190297239507E-3</c:v>
                </c:pt>
                <c:pt idx="3">
                  <c:v>4.3236652207807782E-3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5.2931417034801208E-3</c:v>
                </c:pt>
                <c:pt idx="10">
                  <c:v>1.1564755032282567E-2</c:v>
                </c:pt>
                <c:pt idx="11">
                  <c:v>1.5199792112259383E-2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401936"/>
        <c:axId val="358402328"/>
      </c:scatterChart>
      <c:valAx>
        <c:axId val="35840193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402328"/>
        <c:crosses val="autoZero"/>
        <c:crossBetween val="midCat"/>
      </c:valAx>
      <c:valAx>
        <c:axId val="358402328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жилой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401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Неманская, 17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'Неманская, 17'!$AA$3:$AA$53</c:f>
              <c:numCache>
                <c:formatCode>General</c:formatCode>
                <c:ptCount val="51"/>
                <c:pt idx="0">
                  <c:v>1.6341175765086854E-2</c:v>
                </c:pt>
                <c:pt idx="1">
                  <c:v>1.9829292182221601E-2</c:v>
                </c:pt>
                <c:pt idx="2">
                  <c:v>1.3976452715533612E-2</c:v>
                </c:pt>
                <c:pt idx="3">
                  <c:v>6.6024346852699544E-3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6.2816079317168736E-3</c:v>
                </c:pt>
                <c:pt idx="10">
                  <c:v>1.1199952025906011E-2</c:v>
                </c:pt>
                <c:pt idx="11">
                  <c:v>1.527974893557479E-2</c:v>
                </c:pt>
                <c:pt idx="12">
                  <c:v>0</c:v>
                </c:pt>
                <c:pt idx="13">
                  <c:v>1.7940312231395049E-2</c:v>
                </c:pt>
                <c:pt idx="14">
                  <c:v>2.1202550622663761E-2</c:v>
                </c:pt>
                <c:pt idx="15">
                  <c:v>1.5031882783297021E-2</c:v>
                </c:pt>
                <c:pt idx="16">
                  <c:v>6.0367401603134306E-3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6.7663461730665449E-3</c:v>
                </c:pt>
                <c:pt idx="23">
                  <c:v>1.3281827812980989E-2</c:v>
                </c:pt>
                <c:pt idx="24">
                  <c:v>1.9728346692785895E-2</c:v>
                </c:pt>
                <c:pt idx="25">
                  <c:v>0</c:v>
                </c:pt>
                <c:pt idx="26">
                  <c:v>2.1426429727946908E-2</c:v>
                </c:pt>
                <c:pt idx="27">
                  <c:v>1.4755032282567413E-2</c:v>
                </c:pt>
                <c:pt idx="28">
                  <c:v>1.805125232374518E-2</c:v>
                </c:pt>
                <c:pt idx="29">
                  <c:v>7.1041637515741503E-3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7.3510304435604771E-3</c:v>
                </c:pt>
                <c:pt idx="36">
                  <c:v>9.9296379954824394E-3</c:v>
                </c:pt>
                <c:pt idx="37">
                  <c:v>1.4217322645771285E-2</c:v>
                </c:pt>
                <c:pt idx="38">
                  <c:v>0</c:v>
                </c:pt>
                <c:pt idx="39">
                  <c:v>1.8878805445059668E-2</c:v>
                </c:pt>
                <c:pt idx="40">
                  <c:v>1.3270833749775121E-2</c:v>
                </c:pt>
                <c:pt idx="41">
                  <c:v>9.2240190297239507E-3</c:v>
                </c:pt>
                <c:pt idx="42">
                  <c:v>4.3236652207807782E-3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5.2931417034801208E-3</c:v>
                </c:pt>
                <c:pt idx="49">
                  <c:v>1.1564755032282567E-2</c:v>
                </c:pt>
                <c:pt idx="50">
                  <c:v>1.5199792112259383E-2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96840"/>
        <c:axId val="358396056"/>
      </c:scatterChart>
      <c:valAx>
        <c:axId val="35839684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396056"/>
        <c:crosses val="autoZero"/>
        <c:crossBetween val="midCat"/>
      </c:valAx>
      <c:valAx>
        <c:axId val="358396056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396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Одинцова, 87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4627650782406523"/>
                  <c:y val="7.585961440683790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87'!$N$3:$N$14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'Одинцова, 87'!$D$3:$D$14</c:f>
              <c:numCache>
                <c:formatCode>General</c:formatCode>
                <c:ptCount val="12"/>
                <c:pt idx="0">
                  <c:v>2.0107896027464444E-2</c:v>
                </c:pt>
                <c:pt idx="1">
                  <c:v>2.2599313388916138E-2</c:v>
                </c:pt>
                <c:pt idx="2">
                  <c:v>1.3568742847801209E-2</c:v>
                </c:pt>
                <c:pt idx="3">
                  <c:v>5.2313225437305867E-3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3.9234919077979404E-3</c:v>
                </c:pt>
                <c:pt idx="10">
                  <c:v>1.1116560405427496E-2</c:v>
                </c:pt>
                <c:pt idx="11">
                  <c:v>2.0434853686447606E-2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87'!$N$16:$N$27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'Одинцова, 87'!$D$16:$D$27</c:f>
              <c:numCache>
                <c:formatCode>General</c:formatCode>
                <c:ptCount val="12"/>
                <c:pt idx="0">
                  <c:v>2.2396599640346574E-2</c:v>
                </c:pt>
                <c:pt idx="1">
                  <c:v>1.4549615824750695E-2</c:v>
                </c:pt>
                <c:pt idx="2">
                  <c:v>2.0434853686447606E-2</c:v>
                </c:pt>
                <c:pt idx="3">
                  <c:v>6.8661108386463953E-3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7.5036782736635603E-3</c:v>
                </c:pt>
                <c:pt idx="10">
                  <c:v>8.9913356220369459E-3</c:v>
                </c:pt>
                <c:pt idx="11">
                  <c:v>1.3895700506784372E-2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'Одинцова, 87'!$D$29:$D$40</c:f>
              <c:numCache>
                <c:formatCode>General</c:formatCode>
                <c:ptCount val="12"/>
                <c:pt idx="0">
                  <c:v>1.9453980709498119E-2</c:v>
                </c:pt>
                <c:pt idx="1">
                  <c:v>1.3405264018309628E-2</c:v>
                </c:pt>
                <c:pt idx="2">
                  <c:v>8.8278567925453647E-3</c:v>
                </c:pt>
                <c:pt idx="3">
                  <c:v>4.1850580349844695E-3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6.8334150727480791E-3</c:v>
                </c:pt>
                <c:pt idx="10">
                  <c:v>1.0887690044139283E-2</c:v>
                </c:pt>
                <c:pt idx="11">
                  <c:v>1.5432401504005232E-2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814392"/>
        <c:axId val="358818312"/>
      </c:scatterChart>
      <c:valAx>
        <c:axId val="35881439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818312"/>
        <c:crosses val="autoZero"/>
        <c:crossBetween val="midCat"/>
      </c:valAx>
      <c:valAx>
        <c:axId val="358818312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814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Одинцова, 87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87'!$AC$3:$AC$53</c:f>
              <c:numCache>
                <c:formatCode>General</c:formatCode>
                <c:ptCount val="51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  <c:pt idx="13">
                  <c:v>790.5</c:v>
                </c:pt>
                <c:pt idx="14">
                  <c:v>557.19999999999993</c:v>
                </c:pt>
                <c:pt idx="15">
                  <c:v>713</c:v>
                </c:pt>
                <c:pt idx="16">
                  <c:v>188.7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303</c:v>
                </c:pt>
                <c:pt idx="23">
                  <c:v>408</c:v>
                </c:pt>
                <c:pt idx="24">
                  <c:v>564.19999999999993</c:v>
                </c:pt>
                <c:pt idx="26">
                  <c:v>790.5</c:v>
                </c:pt>
                <c:pt idx="27">
                  <c:v>532</c:v>
                </c:pt>
                <c:pt idx="28">
                  <c:v>393.7</c:v>
                </c:pt>
                <c:pt idx="29">
                  <c:v>158.10000000000002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178.5</c:v>
                </c:pt>
                <c:pt idx="36">
                  <c:v>513</c:v>
                </c:pt>
                <c:pt idx="37">
                  <c:v>644.80000000000007</c:v>
                </c:pt>
              </c:numCache>
            </c:numRef>
          </c:xVal>
          <c:yVal>
            <c:numRef>
              <c:f>'Одинцова, 87'!$AB$3:$AB$53</c:f>
              <c:numCache>
                <c:formatCode>General</c:formatCode>
                <c:ptCount val="51"/>
                <c:pt idx="0">
                  <c:v>2.0107896027464444E-2</c:v>
                </c:pt>
                <c:pt idx="1">
                  <c:v>2.2599313388916138E-2</c:v>
                </c:pt>
                <c:pt idx="2">
                  <c:v>1.3568742847801209E-2</c:v>
                </c:pt>
                <c:pt idx="3">
                  <c:v>5.2313225437305867E-3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3.9234919077979404E-3</c:v>
                </c:pt>
                <c:pt idx="10">
                  <c:v>1.1116560405427496E-2</c:v>
                </c:pt>
                <c:pt idx="11">
                  <c:v>2.0434853686447606E-2</c:v>
                </c:pt>
                <c:pt idx="12">
                  <c:v>0</c:v>
                </c:pt>
                <c:pt idx="13">
                  <c:v>2.2396599640346574E-2</c:v>
                </c:pt>
                <c:pt idx="14">
                  <c:v>1.4549615824750695E-2</c:v>
                </c:pt>
                <c:pt idx="15">
                  <c:v>2.0434853686447606E-2</c:v>
                </c:pt>
                <c:pt idx="16">
                  <c:v>6.8661108386463953E-3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7.5036782736635603E-3</c:v>
                </c:pt>
                <c:pt idx="23">
                  <c:v>8.9913356220369459E-3</c:v>
                </c:pt>
                <c:pt idx="24">
                  <c:v>1.3895700506784372E-2</c:v>
                </c:pt>
                <c:pt idx="25">
                  <c:v>0</c:v>
                </c:pt>
                <c:pt idx="26">
                  <c:v>1.9453980709498119E-2</c:v>
                </c:pt>
                <c:pt idx="27">
                  <c:v>1.3405264018309628E-2</c:v>
                </c:pt>
                <c:pt idx="28">
                  <c:v>8.8278567925453647E-3</c:v>
                </c:pt>
                <c:pt idx="29">
                  <c:v>4.1850580349844695E-3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6.8334150727480791E-3</c:v>
                </c:pt>
                <c:pt idx="36">
                  <c:v>1.0887690044139283E-2</c:v>
                </c:pt>
                <c:pt idx="37">
                  <c:v>1.5432401504005232E-2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812432"/>
        <c:axId val="358817920"/>
      </c:scatterChart>
      <c:valAx>
        <c:axId val="3588124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817920"/>
        <c:crosses val="autoZero"/>
        <c:crossBetween val="midCat"/>
      </c:valAx>
      <c:valAx>
        <c:axId val="358817920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812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Одинцова, 87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4627650782406523"/>
                  <c:y val="7.585961440683790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87'!$N$3:$N$14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'Одинцова, 87'!$C$3:$C$14</c:f>
              <c:numCache>
                <c:formatCode>General</c:formatCode>
                <c:ptCount val="12"/>
                <c:pt idx="0">
                  <c:v>3.2643312101910828E-2</c:v>
                </c:pt>
                <c:pt idx="1">
                  <c:v>3.6687898089171979E-2</c:v>
                </c:pt>
                <c:pt idx="2">
                  <c:v>2.2027600849256899E-2</c:v>
                </c:pt>
                <c:pt idx="3">
                  <c:v>8.4925690021231421E-3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6.369426751592357E-3</c:v>
                </c:pt>
                <c:pt idx="10">
                  <c:v>1.8046709129511677E-2</c:v>
                </c:pt>
                <c:pt idx="11">
                  <c:v>3.3174097664543524E-2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87'!$N$16:$N$27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'Одинцова, 87'!$C$16:$C$27</c:f>
              <c:numCache>
                <c:formatCode>General</c:formatCode>
                <c:ptCount val="12"/>
                <c:pt idx="0">
                  <c:v>3.6358811040339702E-2</c:v>
                </c:pt>
                <c:pt idx="1">
                  <c:v>2.3619957537154991E-2</c:v>
                </c:pt>
                <c:pt idx="2">
                  <c:v>3.3174097664543524E-2</c:v>
                </c:pt>
                <c:pt idx="3">
                  <c:v>1.1146496815286623E-2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1.2181528662420381E-2</c:v>
                </c:pt>
                <c:pt idx="10">
                  <c:v>1.4596602972399151E-2</c:v>
                </c:pt>
                <c:pt idx="11">
                  <c:v>2.2558386411889595E-2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'Одинцова, 87'!$C$29:$C$40</c:f>
              <c:numCache>
                <c:formatCode>General</c:formatCode>
                <c:ptCount val="12"/>
                <c:pt idx="0">
                  <c:v>3.1581740976645435E-2</c:v>
                </c:pt>
                <c:pt idx="1">
                  <c:v>2.1762208067940551E-2</c:v>
                </c:pt>
                <c:pt idx="2">
                  <c:v>1.4331210191082803E-2</c:v>
                </c:pt>
                <c:pt idx="3">
                  <c:v>6.794055201698514E-3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1.1093418259023354E-2</c:v>
                </c:pt>
                <c:pt idx="10">
                  <c:v>1.7675159235668789E-2</c:v>
                </c:pt>
                <c:pt idx="11">
                  <c:v>2.5053078556263271E-2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818704"/>
        <c:axId val="358815176"/>
      </c:scatterChart>
      <c:valAx>
        <c:axId val="3588187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815176"/>
        <c:crosses val="autoZero"/>
        <c:crossBetween val="midCat"/>
      </c:valAx>
      <c:valAx>
        <c:axId val="358815176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жилой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818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Минск, Логойский тракт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'Минск, Логойский тракт'!$AB$3:$AB$53</c:f>
              <c:numCache>
                <c:formatCode>General</c:formatCode>
                <c:ptCount val="51"/>
                <c:pt idx="0">
                  <c:v>1.6799292661361626E-2</c:v>
                </c:pt>
                <c:pt idx="1">
                  <c:v>1.7020335985853226E-2</c:v>
                </c:pt>
                <c:pt idx="2">
                  <c:v>1.282051282051282E-2</c:v>
                </c:pt>
                <c:pt idx="3">
                  <c:v>5.9681697612732091E-3</c:v>
                </c:pt>
                <c:pt idx="9">
                  <c:v>4.6640141467727677E-3</c:v>
                </c:pt>
                <c:pt idx="10">
                  <c:v>1.0831122900088417E-2</c:v>
                </c:pt>
                <c:pt idx="11">
                  <c:v>1.1405835543766578E-2</c:v>
                </c:pt>
                <c:pt idx="13">
                  <c:v>1.5097259062776303E-2</c:v>
                </c:pt>
                <c:pt idx="14">
                  <c:v>1.7661361626878869E-2</c:v>
                </c:pt>
                <c:pt idx="15">
                  <c:v>1.1229000884173296E-2</c:v>
                </c:pt>
                <c:pt idx="16">
                  <c:v>3.8903625110521664E-3</c:v>
                </c:pt>
                <c:pt idx="22">
                  <c:v>3.2935455349248455E-3</c:v>
                </c:pt>
                <c:pt idx="23">
                  <c:v>8.6206896551724137E-3</c:v>
                </c:pt>
                <c:pt idx="24">
                  <c:v>1.5937223695844386E-2</c:v>
                </c:pt>
                <c:pt idx="26">
                  <c:v>1.7462422634836428E-2</c:v>
                </c:pt>
                <c:pt idx="27">
                  <c:v>1.191423519009726E-2</c:v>
                </c:pt>
                <c:pt idx="28">
                  <c:v>1.5119363395225465E-2</c:v>
                </c:pt>
                <c:pt idx="29">
                  <c:v>6.5649867374005305E-3</c:v>
                </c:pt>
                <c:pt idx="35">
                  <c:v>3.9566755083996459E-3</c:v>
                </c:pt>
                <c:pt idx="36">
                  <c:v>8.0238726790450923E-3</c:v>
                </c:pt>
                <c:pt idx="37">
                  <c:v>7.161803713527851E-3</c:v>
                </c:pt>
                <c:pt idx="39">
                  <c:v>1.5141467727674624E-2</c:v>
                </c:pt>
                <c:pt idx="40">
                  <c:v>1.2024756852343058E-2</c:v>
                </c:pt>
                <c:pt idx="41">
                  <c:v>8.0680813439434132E-3</c:v>
                </c:pt>
                <c:pt idx="42">
                  <c:v>4.0229885057471264E-3</c:v>
                </c:pt>
                <c:pt idx="48">
                  <c:v>4.5755968169761269E-3</c:v>
                </c:pt>
                <c:pt idx="49">
                  <c:v>1.0433244916003538E-2</c:v>
                </c:pt>
                <c:pt idx="50">
                  <c:v>1.3660477453580901E-2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92136"/>
        <c:axId val="356194488"/>
      </c:scatterChart>
      <c:valAx>
        <c:axId val="35619213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194488"/>
        <c:crosses val="autoZero"/>
        <c:crossBetween val="midCat"/>
      </c:valAx>
      <c:valAx>
        <c:axId val="356194488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192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Одинцова, 87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87'!$AC$3:$AC$53</c:f>
              <c:numCache>
                <c:formatCode>General</c:formatCode>
                <c:ptCount val="51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  <c:pt idx="13">
                  <c:v>790.5</c:v>
                </c:pt>
                <c:pt idx="14">
                  <c:v>557.19999999999993</c:v>
                </c:pt>
                <c:pt idx="15">
                  <c:v>713</c:v>
                </c:pt>
                <c:pt idx="16">
                  <c:v>188.7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303</c:v>
                </c:pt>
                <c:pt idx="23">
                  <c:v>408</c:v>
                </c:pt>
                <c:pt idx="24">
                  <c:v>564.19999999999993</c:v>
                </c:pt>
                <c:pt idx="26">
                  <c:v>790.5</c:v>
                </c:pt>
                <c:pt idx="27">
                  <c:v>532</c:v>
                </c:pt>
                <c:pt idx="28">
                  <c:v>393.7</c:v>
                </c:pt>
                <c:pt idx="29">
                  <c:v>158.10000000000002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178.5</c:v>
                </c:pt>
                <c:pt idx="36">
                  <c:v>513</c:v>
                </c:pt>
                <c:pt idx="37">
                  <c:v>644.80000000000007</c:v>
                </c:pt>
              </c:numCache>
            </c:numRef>
          </c:xVal>
          <c:yVal>
            <c:numRef>
              <c:f>'Одинцова, 87'!$AA$3:$AA$53</c:f>
              <c:numCache>
                <c:formatCode>General</c:formatCode>
                <c:ptCount val="51"/>
                <c:pt idx="0">
                  <c:v>3.2643312101910828E-2</c:v>
                </c:pt>
                <c:pt idx="1">
                  <c:v>3.6687898089171979E-2</c:v>
                </c:pt>
                <c:pt idx="2">
                  <c:v>2.2027600849256899E-2</c:v>
                </c:pt>
                <c:pt idx="3">
                  <c:v>8.4925690021231421E-3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6.369426751592357E-3</c:v>
                </c:pt>
                <c:pt idx="10">
                  <c:v>1.8046709129511677E-2</c:v>
                </c:pt>
                <c:pt idx="11">
                  <c:v>3.3174097664543524E-2</c:v>
                </c:pt>
                <c:pt idx="12">
                  <c:v>0</c:v>
                </c:pt>
                <c:pt idx="13">
                  <c:v>3.6358811040339702E-2</c:v>
                </c:pt>
                <c:pt idx="14">
                  <c:v>2.3619957537154991E-2</c:v>
                </c:pt>
                <c:pt idx="15">
                  <c:v>3.3174097664543524E-2</c:v>
                </c:pt>
                <c:pt idx="16">
                  <c:v>1.1146496815286623E-2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1.2181528662420381E-2</c:v>
                </c:pt>
                <c:pt idx="23">
                  <c:v>1.4596602972399151E-2</c:v>
                </c:pt>
                <c:pt idx="24">
                  <c:v>2.2558386411889595E-2</c:v>
                </c:pt>
                <c:pt idx="25">
                  <c:v>0</c:v>
                </c:pt>
                <c:pt idx="26">
                  <c:v>3.1581740976645435E-2</c:v>
                </c:pt>
                <c:pt idx="27">
                  <c:v>2.1762208067940551E-2</c:v>
                </c:pt>
                <c:pt idx="28">
                  <c:v>1.4331210191082803E-2</c:v>
                </c:pt>
                <c:pt idx="29">
                  <c:v>6.794055201698514E-3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1.1093418259023354E-2</c:v>
                </c:pt>
                <c:pt idx="36">
                  <c:v>1.7675159235668789E-2</c:v>
                </c:pt>
                <c:pt idx="37">
                  <c:v>2.5053078556263271E-2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814784"/>
        <c:axId val="358814000"/>
      </c:scatterChart>
      <c:valAx>
        <c:axId val="35881478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814000"/>
        <c:crosses val="autoZero"/>
        <c:crossBetween val="midCat"/>
      </c:valAx>
      <c:valAx>
        <c:axId val="358814000"/>
        <c:scaling>
          <c:orientation val="minMax"/>
          <c:max val="0.0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814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Якуба Коласа, 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2823529411764722"/>
                  <c:y val="-6.915886823047642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9'!$N$3:$N$14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'Якуба Коласа, 9'!$D$3:$D$14</c:f>
              <c:numCache>
                <c:formatCode>General</c:formatCode>
                <c:ptCount val="12"/>
                <c:pt idx="0">
                  <c:v>1.425287356321839E-2</c:v>
                </c:pt>
                <c:pt idx="1">
                  <c:v>1.6374384236453203E-2</c:v>
                </c:pt>
                <c:pt idx="2">
                  <c:v>1.0853858784893266E-2</c:v>
                </c:pt>
                <c:pt idx="3">
                  <c:v>5.743842364532019E-3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8.4072249589490968E-3</c:v>
                </c:pt>
                <c:pt idx="10">
                  <c:v>1.5336617405582923E-2</c:v>
                </c:pt>
                <c:pt idx="11">
                  <c:v>1.6397372742200329E-2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9'!$N$16:$N$27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'Якуба Коласа, 9'!$D$16:$D$27</c:f>
              <c:numCache>
                <c:formatCode>General</c:formatCode>
                <c:ptCount val="12"/>
                <c:pt idx="0">
                  <c:v>1.6374384236453203E-2</c:v>
                </c:pt>
                <c:pt idx="1">
                  <c:v>8.6174055829228245E-3</c:v>
                </c:pt>
                <c:pt idx="2">
                  <c:v>1.458784893267652E-2</c:v>
                </c:pt>
                <c:pt idx="3">
                  <c:v>6.2725779967159282E-3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1.3996715927750409E-2</c:v>
                </c:pt>
                <c:pt idx="10">
                  <c:v>1.2778325123152709E-2</c:v>
                </c:pt>
                <c:pt idx="11">
                  <c:v>1.6863711001642037E-2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'Якуба Коласа, 9'!$D$29:$D$40</c:f>
              <c:numCache>
                <c:formatCode>General</c:formatCode>
                <c:ptCount val="12"/>
                <c:pt idx="0">
                  <c:v>2.0505747126436782E-2</c:v>
                </c:pt>
                <c:pt idx="1">
                  <c:v>1.6243021346469624E-2</c:v>
                </c:pt>
                <c:pt idx="2">
                  <c:v>1.3261083743842366E-2</c:v>
                </c:pt>
                <c:pt idx="3">
                  <c:v>6.2725779967159282E-3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4.6732348111658455E-3</c:v>
                </c:pt>
                <c:pt idx="10">
                  <c:v>7.7339901477832514E-3</c:v>
                </c:pt>
                <c:pt idx="11">
                  <c:v>9.9605911330049261E-3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815960"/>
        <c:axId val="358813608"/>
      </c:scatterChart>
      <c:valAx>
        <c:axId val="35881596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813608"/>
        <c:crosses val="autoZero"/>
        <c:crossBetween val="midCat"/>
      </c:valAx>
      <c:valAx>
        <c:axId val="358813608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815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Якуба Коласа, 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9'!$AC$3:$AC$53</c:f>
              <c:numCache>
                <c:formatCode>General</c:formatCode>
                <c:ptCount val="51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  <c:pt idx="13">
                  <c:v>790.5</c:v>
                </c:pt>
                <c:pt idx="14">
                  <c:v>557.19999999999993</c:v>
                </c:pt>
                <c:pt idx="15">
                  <c:v>713</c:v>
                </c:pt>
                <c:pt idx="16">
                  <c:v>188.7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303</c:v>
                </c:pt>
                <c:pt idx="23">
                  <c:v>408</c:v>
                </c:pt>
                <c:pt idx="24">
                  <c:v>564.19999999999993</c:v>
                </c:pt>
                <c:pt idx="26">
                  <c:v>790.5</c:v>
                </c:pt>
                <c:pt idx="27">
                  <c:v>532</c:v>
                </c:pt>
                <c:pt idx="28">
                  <c:v>393.7</c:v>
                </c:pt>
                <c:pt idx="29">
                  <c:v>158.10000000000002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178.5</c:v>
                </c:pt>
                <c:pt idx="36">
                  <c:v>513</c:v>
                </c:pt>
                <c:pt idx="37">
                  <c:v>644.80000000000007</c:v>
                </c:pt>
              </c:numCache>
            </c:numRef>
          </c:xVal>
          <c:yVal>
            <c:numRef>
              <c:f>'Якуба Коласа, 9'!$AB$3:$AB$53</c:f>
              <c:numCache>
                <c:formatCode>General</c:formatCode>
                <c:ptCount val="51"/>
                <c:pt idx="0">
                  <c:v>1.425287356321839E-2</c:v>
                </c:pt>
                <c:pt idx="1">
                  <c:v>1.6374384236453203E-2</c:v>
                </c:pt>
                <c:pt idx="2">
                  <c:v>1.0853858784893266E-2</c:v>
                </c:pt>
                <c:pt idx="3">
                  <c:v>5.743842364532019E-3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8.4072249589490968E-3</c:v>
                </c:pt>
                <c:pt idx="10">
                  <c:v>1.5336617405582923E-2</c:v>
                </c:pt>
                <c:pt idx="11">
                  <c:v>1.6397372742200329E-2</c:v>
                </c:pt>
                <c:pt idx="12">
                  <c:v>0</c:v>
                </c:pt>
                <c:pt idx="13">
                  <c:v>1.6374384236453203E-2</c:v>
                </c:pt>
                <c:pt idx="14">
                  <c:v>8.6174055829228245E-3</c:v>
                </c:pt>
                <c:pt idx="15">
                  <c:v>1.458784893267652E-2</c:v>
                </c:pt>
                <c:pt idx="16">
                  <c:v>6.2725779967159282E-3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1.3996715927750409E-2</c:v>
                </c:pt>
                <c:pt idx="23">
                  <c:v>1.2778325123152709E-2</c:v>
                </c:pt>
                <c:pt idx="24">
                  <c:v>1.6863711001642037E-2</c:v>
                </c:pt>
                <c:pt idx="25">
                  <c:v>0</c:v>
                </c:pt>
                <c:pt idx="26">
                  <c:v>2.0505747126436782E-2</c:v>
                </c:pt>
                <c:pt idx="27">
                  <c:v>1.6243021346469624E-2</c:v>
                </c:pt>
                <c:pt idx="28">
                  <c:v>1.3261083743842366E-2</c:v>
                </c:pt>
                <c:pt idx="29">
                  <c:v>6.2725779967159282E-3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4.6732348111658455E-3</c:v>
                </c:pt>
                <c:pt idx="36">
                  <c:v>7.7339901477832514E-3</c:v>
                </c:pt>
                <c:pt idx="37">
                  <c:v>9.9605911330049261E-3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816352"/>
        <c:axId val="358819880"/>
      </c:scatterChart>
      <c:valAx>
        <c:axId val="3588163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819880"/>
        <c:crosses val="autoZero"/>
        <c:crossBetween val="midCat"/>
      </c:valAx>
      <c:valAx>
        <c:axId val="358819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8816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Якуба Коласа, 9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2823529411764728"/>
                  <c:y val="-6.915886823047642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9'!$N$3:$N$14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'Якуба Коласа, 9'!$C$3:$C$14</c:f>
              <c:numCache>
                <c:formatCode>General</c:formatCode>
                <c:ptCount val="12"/>
                <c:pt idx="0">
                  <c:v>2.9993089149965443E-2</c:v>
                </c:pt>
                <c:pt idx="1">
                  <c:v>3.4457498272287494E-2</c:v>
                </c:pt>
                <c:pt idx="2">
                  <c:v>2.2840359364201795E-2</c:v>
                </c:pt>
                <c:pt idx="3">
                  <c:v>1.2087076710435383E-2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1.7691776088458882E-2</c:v>
                </c:pt>
                <c:pt idx="10">
                  <c:v>3.2273669661368347E-2</c:v>
                </c:pt>
                <c:pt idx="11">
                  <c:v>3.4505874222529369E-2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9'!$N$16:$N$27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'Якуба Коласа, 9'!$C$16:$C$27</c:f>
              <c:numCache>
                <c:formatCode>General</c:formatCode>
                <c:ptCount val="12"/>
                <c:pt idx="0">
                  <c:v>3.4457498272287494E-2</c:v>
                </c:pt>
                <c:pt idx="1">
                  <c:v>1.813407049067035E-2</c:v>
                </c:pt>
                <c:pt idx="2">
                  <c:v>3.0697995853489979E-2</c:v>
                </c:pt>
                <c:pt idx="3">
                  <c:v>1.319972356599862E-2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2.9454042847270212E-2</c:v>
                </c:pt>
                <c:pt idx="10">
                  <c:v>2.6890117484450585E-2</c:v>
                </c:pt>
                <c:pt idx="11">
                  <c:v>3.5487214927436075E-2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'Якуба Коласа, 9'!$C$29:$C$40</c:f>
              <c:numCache>
                <c:formatCode>General</c:formatCode>
                <c:ptCount val="12"/>
                <c:pt idx="0">
                  <c:v>4.3151347615756737E-2</c:v>
                </c:pt>
                <c:pt idx="1">
                  <c:v>3.4181064270905323E-2</c:v>
                </c:pt>
                <c:pt idx="2">
                  <c:v>2.7906012439530063E-2</c:v>
                </c:pt>
                <c:pt idx="3">
                  <c:v>1.319972356599862E-2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9.8341395991706979E-3</c:v>
                </c:pt>
                <c:pt idx="10">
                  <c:v>1.6275051831375259E-2</c:v>
                </c:pt>
                <c:pt idx="11">
                  <c:v>2.0960608154803041E-2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819096"/>
        <c:axId val="358813216"/>
      </c:scatterChart>
      <c:valAx>
        <c:axId val="35881909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813216"/>
        <c:crosses val="autoZero"/>
        <c:crossBetween val="midCat"/>
      </c:valAx>
      <c:valAx>
        <c:axId val="35881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жилой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8819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Якуба Коласа, 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9'!$AC$3:$AC$53</c:f>
              <c:numCache>
                <c:formatCode>General</c:formatCode>
                <c:ptCount val="51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  <c:pt idx="13">
                  <c:v>790.5</c:v>
                </c:pt>
                <c:pt idx="14">
                  <c:v>557.19999999999993</c:v>
                </c:pt>
                <c:pt idx="15">
                  <c:v>713</c:v>
                </c:pt>
                <c:pt idx="16">
                  <c:v>188.7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303</c:v>
                </c:pt>
                <c:pt idx="23">
                  <c:v>408</c:v>
                </c:pt>
                <c:pt idx="24">
                  <c:v>564.19999999999993</c:v>
                </c:pt>
                <c:pt idx="26">
                  <c:v>790.5</c:v>
                </c:pt>
                <c:pt idx="27">
                  <c:v>532</c:v>
                </c:pt>
                <c:pt idx="28">
                  <c:v>393.7</c:v>
                </c:pt>
                <c:pt idx="29">
                  <c:v>158.10000000000002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178.5</c:v>
                </c:pt>
                <c:pt idx="36">
                  <c:v>513</c:v>
                </c:pt>
                <c:pt idx="37">
                  <c:v>644.80000000000007</c:v>
                </c:pt>
              </c:numCache>
            </c:numRef>
          </c:xVal>
          <c:yVal>
            <c:numRef>
              <c:f>'Якуба Коласа, 9'!$AA$3:$AA$53</c:f>
              <c:numCache>
                <c:formatCode>General</c:formatCode>
                <c:ptCount val="51"/>
                <c:pt idx="0">
                  <c:v>2.9993089149965443E-2</c:v>
                </c:pt>
                <c:pt idx="1">
                  <c:v>3.4457498272287494E-2</c:v>
                </c:pt>
                <c:pt idx="2">
                  <c:v>2.2840359364201795E-2</c:v>
                </c:pt>
                <c:pt idx="3">
                  <c:v>1.2087076710435383E-2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1.7691776088458882E-2</c:v>
                </c:pt>
                <c:pt idx="10">
                  <c:v>3.2273669661368347E-2</c:v>
                </c:pt>
                <c:pt idx="11">
                  <c:v>3.4505874222529369E-2</c:v>
                </c:pt>
                <c:pt idx="12">
                  <c:v>0</c:v>
                </c:pt>
                <c:pt idx="13">
                  <c:v>3.4457498272287494E-2</c:v>
                </c:pt>
                <c:pt idx="14">
                  <c:v>1.813407049067035E-2</c:v>
                </c:pt>
                <c:pt idx="15">
                  <c:v>3.0697995853489979E-2</c:v>
                </c:pt>
                <c:pt idx="16">
                  <c:v>1.319972356599862E-2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2.9454042847270212E-2</c:v>
                </c:pt>
                <c:pt idx="23">
                  <c:v>2.6890117484450585E-2</c:v>
                </c:pt>
                <c:pt idx="24">
                  <c:v>3.5487214927436075E-2</c:v>
                </c:pt>
                <c:pt idx="25">
                  <c:v>0</c:v>
                </c:pt>
                <c:pt idx="26">
                  <c:v>4.3151347615756737E-2</c:v>
                </c:pt>
                <c:pt idx="27">
                  <c:v>3.4181064270905323E-2</c:v>
                </c:pt>
                <c:pt idx="28">
                  <c:v>2.7906012439530063E-2</c:v>
                </c:pt>
                <c:pt idx="29">
                  <c:v>1.319972356599862E-2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9.8341395991706979E-3</c:v>
                </c:pt>
                <c:pt idx="36">
                  <c:v>1.6275051831375259E-2</c:v>
                </c:pt>
                <c:pt idx="37">
                  <c:v>2.0960608154803041E-2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89928"/>
        <c:axId val="359890320"/>
      </c:scatterChart>
      <c:valAx>
        <c:axId val="35988992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890320"/>
        <c:crosses val="autoZero"/>
        <c:crossBetween val="midCat"/>
      </c:valAx>
      <c:valAx>
        <c:axId val="359890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889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Минск, Логойский тракт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380840803204126"/>
                  <c:y val="0.23833642522433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'Минск, Логойский тракт'!$D$3:$D$14</c:f>
              <c:numCache>
                <c:formatCode>General</c:formatCode>
                <c:ptCount val="12"/>
                <c:pt idx="0">
                  <c:v>1.6799292661361626E-2</c:v>
                </c:pt>
                <c:pt idx="1">
                  <c:v>1.7020335985853226E-2</c:v>
                </c:pt>
                <c:pt idx="2">
                  <c:v>1.282051282051282E-2</c:v>
                </c:pt>
                <c:pt idx="3">
                  <c:v>5.9681697612732091E-3</c:v>
                </c:pt>
                <c:pt idx="9">
                  <c:v>4.6640141467727677E-3</c:v>
                </c:pt>
                <c:pt idx="10">
                  <c:v>1.0831122900088417E-2</c:v>
                </c:pt>
                <c:pt idx="11">
                  <c:v>1.1405835543766578E-2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2061916796425537"/>
                  <c:y val="-9.2525868821371239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'Минск, Логойский тракт'!$D$16:$D$27</c:f>
              <c:numCache>
                <c:formatCode>General</c:formatCode>
                <c:ptCount val="12"/>
                <c:pt idx="0">
                  <c:v>1.5097259062776303E-2</c:v>
                </c:pt>
                <c:pt idx="1">
                  <c:v>1.7661361626878869E-2</c:v>
                </c:pt>
                <c:pt idx="2">
                  <c:v>1.1229000884173296E-2</c:v>
                </c:pt>
                <c:pt idx="3">
                  <c:v>3.8903625110521664E-3</c:v>
                </c:pt>
                <c:pt idx="9">
                  <c:v>3.2935455349248455E-3</c:v>
                </c:pt>
                <c:pt idx="10">
                  <c:v>8.6206896551724137E-3</c:v>
                </c:pt>
                <c:pt idx="11">
                  <c:v>1.5937223695844386E-2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4093579998002068E-2"/>
                  <c:y val="0.2721389014854818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'Минск, Логойский тракт'!$D$29:$D$40</c:f>
              <c:numCache>
                <c:formatCode>General</c:formatCode>
                <c:ptCount val="12"/>
                <c:pt idx="0">
                  <c:v>1.7462422634836428E-2</c:v>
                </c:pt>
                <c:pt idx="1">
                  <c:v>1.191423519009726E-2</c:v>
                </c:pt>
                <c:pt idx="2">
                  <c:v>1.5119363395225465E-2</c:v>
                </c:pt>
                <c:pt idx="3">
                  <c:v>6.5649867374005305E-3</c:v>
                </c:pt>
                <c:pt idx="9">
                  <c:v>3.9566755083996459E-3</c:v>
                </c:pt>
                <c:pt idx="10">
                  <c:v>8.0238726790450923E-3</c:v>
                </c:pt>
                <c:pt idx="11">
                  <c:v>7.161803713527851E-3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4997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'Минск, Логойский тракт'!$D$42:$D$53</c:f>
              <c:numCache>
                <c:formatCode>General</c:formatCode>
                <c:ptCount val="12"/>
                <c:pt idx="0">
                  <c:v>1.5141467727674624E-2</c:v>
                </c:pt>
                <c:pt idx="1">
                  <c:v>1.2024756852343058E-2</c:v>
                </c:pt>
                <c:pt idx="2">
                  <c:v>8.0680813439434132E-3</c:v>
                </c:pt>
                <c:pt idx="3">
                  <c:v>4.0229885057471264E-3</c:v>
                </c:pt>
                <c:pt idx="9">
                  <c:v>4.5755968169761269E-3</c:v>
                </c:pt>
                <c:pt idx="10">
                  <c:v>1.0433244916003538E-2</c:v>
                </c:pt>
                <c:pt idx="11">
                  <c:v>1.3660477453580901E-2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85616"/>
        <c:axId val="359889536"/>
      </c:scatterChart>
      <c:valAx>
        <c:axId val="35988561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9889536"/>
        <c:crosses val="autoZero"/>
        <c:crossBetween val="midCat"/>
      </c:valAx>
      <c:valAx>
        <c:axId val="359889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98856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Минск, Логойский тракт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8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'Минск, Логойский тракт'!$AA$3:$AA$53</c:f>
              <c:numCache>
                <c:formatCode>General</c:formatCode>
                <c:ptCount val="51"/>
                <c:pt idx="0">
                  <c:v>3.0894308943089432E-2</c:v>
                </c:pt>
                <c:pt idx="1">
                  <c:v>3.1300813008130084E-2</c:v>
                </c:pt>
                <c:pt idx="2">
                  <c:v>2.3577235772357725E-2</c:v>
                </c:pt>
                <c:pt idx="3">
                  <c:v>1.097560975609756E-2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8.5772357723577237E-3</c:v>
                </c:pt>
                <c:pt idx="10">
                  <c:v>1.9918699186991871E-2</c:v>
                </c:pt>
                <c:pt idx="11">
                  <c:v>2.0975609756097562E-2</c:v>
                </c:pt>
                <c:pt idx="13">
                  <c:v>2.7764227642276422E-2</c:v>
                </c:pt>
                <c:pt idx="14">
                  <c:v>3.2479674796747973E-2</c:v>
                </c:pt>
                <c:pt idx="15">
                  <c:v>2.0650406504065039E-2</c:v>
                </c:pt>
                <c:pt idx="16">
                  <c:v>7.154471544715448E-3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6.0569105691056909E-3</c:v>
                </c:pt>
                <c:pt idx="23">
                  <c:v>1.5853658536585366E-2</c:v>
                </c:pt>
                <c:pt idx="24">
                  <c:v>2.930894308943089E-2</c:v>
                </c:pt>
                <c:pt idx="26">
                  <c:v>3.2113821138211381E-2</c:v>
                </c:pt>
                <c:pt idx="27">
                  <c:v>2.1910569105691058E-2</c:v>
                </c:pt>
                <c:pt idx="28">
                  <c:v>2.7804878048780492E-2</c:v>
                </c:pt>
                <c:pt idx="29">
                  <c:v>1.2073170731707317E-2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7.2764227642276415E-3</c:v>
                </c:pt>
                <c:pt idx="36">
                  <c:v>1.4756097560975609E-2</c:v>
                </c:pt>
                <c:pt idx="37">
                  <c:v>1.3170731707317073E-2</c:v>
                </c:pt>
                <c:pt idx="39">
                  <c:v>2.7845528455284554E-2</c:v>
                </c:pt>
                <c:pt idx="40">
                  <c:v>2.2113821138211382E-2</c:v>
                </c:pt>
                <c:pt idx="41">
                  <c:v>1.483739837398374E-2</c:v>
                </c:pt>
                <c:pt idx="42">
                  <c:v>7.3983739837398367E-3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8.4146341463414639E-3</c:v>
                </c:pt>
                <c:pt idx="49">
                  <c:v>1.91869918699187E-2</c:v>
                </c:pt>
                <c:pt idx="50">
                  <c:v>2.5121951219512193E-2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85224"/>
        <c:axId val="359886008"/>
      </c:scatterChart>
      <c:valAx>
        <c:axId val="35988522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886008"/>
        <c:crosses val="autoZero"/>
        <c:crossBetween val="midCat"/>
      </c:valAx>
      <c:valAx>
        <c:axId val="359886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8852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Минск, Логойский тракт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380840803204132"/>
                  <c:y val="0.23833642522433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'Минск, Логойский тракт'!$C$3:$C$14</c:f>
              <c:numCache>
                <c:formatCode>General</c:formatCode>
                <c:ptCount val="12"/>
                <c:pt idx="0">
                  <c:v>3.0894308943089432E-2</c:v>
                </c:pt>
                <c:pt idx="1">
                  <c:v>3.1300813008130084E-2</c:v>
                </c:pt>
                <c:pt idx="2">
                  <c:v>2.3577235772357725E-2</c:v>
                </c:pt>
                <c:pt idx="3">
                  <c:v>1.097560975609756E-2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8.5772357723577237E-3</c:v>
                </c:pt>
                <c:pt idx="10">
                  <c:v>1.9918699186991871E-2</c:v>
                </c:pt>
                <c:pt idx="11">
                  <c:v>2.0975609756097562E-2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2061916796425537"/>
                  <c:y val="-9.2525868821371326E-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'Минск, Логойский тракт'!$C$16:$C$27</c:f>
              <c:numCache>
                <c:formatCode>General</c:formatCode>
                <c:ptCount val="12"/>
                <c:pt idx="0">
                  <c:v>2.7764227642276422E-2</c:v>
                </c:pt>
                <c:pt idx="1">
                  <c:v>3.2479674796747973E-2</c:v>
                </c:pt>
                <c:pt idx="2">
                  <c:v>2.0650406504065039E-2</c:v>
                </c:pt>
                <c:pt idx="3">
                  <c:v>7.154471544715448E-3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6.0569105691056909E-3</c:v>
                </c:pt>
                <c:pt idx="10">
                  <c:v>1.5853658536585366E-2</c:v>
                </c:pt>
                <c:pt idx="11">
                  <c:v>2.930894308943089E-2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4093579998002095E-2"/>
                  <c:y val="0.2721389014854818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'Минск, Логойский тракт'!$C$29:$C$40</c:f>
              <c:numCache>
                <c:formatCode>General</c:formatCode>
                <c:ptCount val="12"/>
                <c:pt idx="0">
                  <c:v>3.2113821138211381E-2</c:v>
                </c:pt>
                <c:pt idx="1">
                  <c:v>2.1910569105691058E-2</c:v>
                </c:pt>
                <c:pt idx="2">
                  <c:v>2.7804878048780492E-2</c:v>
                </c:pt>
                <c:pt idx="3">
                  <c:v>1.2073170731707317E-2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7.2764227642276415E-3</c:v>
                </c:pt>
                <c:pt idx="10">
                  <c:v>1.4756097560975609E-2</c:v>
                </c:pt>
                <c:pt idx="11">
                  <c:v>1.3170731707317073E-2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4998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'Минск, Логойский тракт'!$C$42:$C$53</c:f>
              <c:numCache>
                <c:formatCode>General</c:formatCode>
                <c:ptCount val="12"/>
                <c:pt idx="0">
                  <c:v>2.7845528455284554E-2</c:v>
                </c:pt>
                <c:pt idx="1">
                  <c:v>2.2113821138211382E-2</c:v>
                </c:pt>
                <c:pt idx="2">
                  <c:v>1.483739837398374E-2</c:v>
                </c:pt>
                <c:pt idx="3">
                  <c:v>7.3983739837398367E-3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8.4146341463414639E-3</c:v>
                </c:pt>
                <c:pt idx="10">
                  <c:v>1.91869918699187E-2</c:v>
                </c:pt>
                <c:pt idx="11">
                  <c:v>2.5121951219512193E-2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84048"/>
        <c:axId val="359884832"/>
      </c:scatterChart>
      <c:valAx>
        <c:axId val="35988404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884832"/>
        <c:crosses val="autoZero"/>
        <c:crossBetween val="midCat"/>
      </c:valAx>
      <c:valAx>
        <c:axId val="359884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884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Минск, Логойский тракт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86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'Минск, Логойский тракт'!$AC$3:$AC$53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'Минск, Логойский тракт'!$AB$3:$AB$53</c:f>
              <c:numCache>
                <c:formatCode>General</c:formatCode>
                <c:ptCount val="51"/>
                <c:pt idx="0">
                  <c:v>1.6799292661361626E-2</c:v>
                </c:pt>
                <c:pt idx="1">
                  <c:v>1.7020335985853226E-2</c:v>
                </c:pt>
                <c:pt idx="2">
                  <c:v>1.282051282051282E-2</c:v>
                </c:pt>
                <c:pt idx="3">
                  <c:v>5.9681697612732091E-3</c:v>
                </c:pt>
                <c:pt idx="9">
                  <c:v>4.6640141467727677E-3</c:v>
                </c:pt>
                <c:pt idx="10">
                  <c:v>1.0831122900088417E-2</c:v>
                </c:pt>
                <c:pt idx="11">
                  <c:v>1.1405835543766578E-2</c:v>
                </c:pt>
                <c:pt idx="13">
                  <c:v>1.5097259062776303E-2</c:v>
                </c:pt>
                <c:pt idx="14">
                  <c:v>1.7661361626878869E-2</c:v>
                </c:pt>
                <c:pt idx="15">
                  <c:v>1.1229000884173296E-2</c:v>
                </c:pt>
                <c:pt idx="16">
                  <c:v>3.8903625110521664E-3</c:v>
                </c:pt>
                <c:pt idx="22">
                  <c:v>3.2935455349248455E-3</c:v>
                </c:pt>
                <c:pt idx="23">
                  <c:v>8.6206896551724137E-3</c:v>
                </c:pt>
                <c:pt idx="24">
                  <c:v>1.5937223695844386E-2</c:v>
                </c:pt>
                <c:pt idx="26">
                  <c:v>1.7462422634836428E-2</c:v>
                </c:pt>
                <c:pt idx="27">
                  <c:v>1.191423519009726E-2</c:v>
                </c:pt>
                <c:pt idx="28">
                  <c:v>1.5119363395225465E-2</c:v>
                </c:pt>
                <c:pt idx="29">
                  <c:v>6.5649867374005305E-3</c:v>
                </c:pt>
                <c:pt idx="35">
                  <c:v>3.9566755083996459E-3</c:v>
                </c:pt>
                <c:pt idx="36">
                  <c:v>8.0238726790450923E-3</c:v>
                </c:pt>
                <c:pt idx="37">
                  <c:v>7.161803713527851E-3</c:v>
                </c:pt>
                <c:pt idx="39">
                  <c:v>1.5141467727674624E-2</c:v>
                </c:pt>
                <c:pt idx="40">
                  <c:v>1.2024756852343058E-2</c:v>
                </c:pt>
                <c:pt idx="41">
                  <c:v>8.0680813439434132E-3</c:v>
                </c:pt>
                <c:pt idx="42">
                  <c:v>4.0229885057471264E-3</c:v>
                </c:pt>
                <c:pt idx="48">
                  <c:v>4.5755968169761269E-3</c:v>
                </c:pt>
                <c:pt idx="49">
                  <c:v>1.0433244916003538E-2</c:v>
                </c:pt>
                <c:pt idx="50">
                  <c:v>1.3660477453580901E-2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83264"/>
        <c:axId val="359887576"/>
      </c:scatterChart>
      <c:valAx>
        <c:axId val="35988326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9887576"/>
        <c:crosses val="autoZero"/>
        <c:crossBetween val="midCat"/>
      </c:valAx>
      <c:valAx>
        <c:axId val="359887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9883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Брестская, 64-2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380840803204132"/>
                  <c:y val="0.23833642522433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'Брестская, 64-2'!$D$3:$D$14</c:f>
              <c:numCache>
                <c:formatCode>General</c:formatCode>
                <c:ptCount val="12"/>
                <c:pt idx="0">
                  <c:v>2.536436295251528E-2</c:v>
                </c:pt>
                <c:pt idx="1">
                  <c:v>2.5552421250587681E-2</c:v>
                </c:pt>
                <c:pt idx="2">
                  <c:v>1.8993888105312648E-2</c:v>
                </c:pt>
                <c:pt idx="3">
                  <c:v>8.721203573107664E-3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8.5801598495533621E-3</c:v>
                </c:pt>
                <c:pt idx="10">
                  <c:v>1.5444287729196052E-2</c:v>
                </c:pt>
                <c:pt idx="11">
                  <c:v>1.6196520921485661E-2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5608787655868281"/>
                  <c:y val="1.004081296120707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'Брестская, 64-2'!$D$16:$D$27</c:f>
              <c:numCache>
                <c:formatCode>General</c:formatCode>
                <c:ptCount val="12"/>
                <c:pt idx="0">
                  <c:v>2.2096850023507288E-2</c:v>
                </c:pt>
                <c:pt idx="1">
                  <c:v>2.3897508227550539E-2</c:v>
                </c:pt>
                <c:pt idx="2">
                  <c:v>1.5914433474377057E-2</c:v>
                </c:pt>
                <c:pt idx="3">
                  <c:v>6.1354019746121301E-3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7.7103902209684997E-3</c:v>
                </c:pt>
                <c:pt idx="10">
                  <c:v>1.4292430653502585E-2</c:v>
                </c:pt>
                <c:pt idx="11">
                  <c:v>1.9675599435825107E-2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'Брестская, 64-2'!$D$29:$D$40</c:f>
              <c:numCache>
                <c:formatCode>General</c:formatCode>
                <c:ptCount val="12"/>
                <c:pt idx="0">
                  <c:v>2.0216267042783263E-2</c:v>
                </c:pt>
                <c:pt idx="1">
                  <c:v>1.8735307945463093E-2</c:v>
                </c:pt>
                <c:pt idx="2">
                  <c:v>2.0075223319228962E-2</c:v>
                </c:pt>
                <c:pt idx="3">
                  <c:v>6.9675599435825106E-3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8.610719322990127E-3</c:v>
                </c:pt>
                <c:pt idx="10">
                  <c:v>1.1001410437235543E-2</c:v>
                </c:pt>
                <c:pt idx="11">
                  <c:v>1.6455101081335213E-2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4998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'Брестская, 64-2'!$D$42:$D$53</c:f>
              <c:numCache>
                <c:formatCode>General</c:formatCode>
                <c:ptCount val="12"/>
                <c:pt idx="0">
                  <c:v>2.2755054066760694E-2</c:v>
                </c:pt>
                <c:pt idx="1">
                  <c:v>1.5726375176304656E-2</c:v>
                </c:pt>
                <c:pt idx="2">
                  <c:v>1.1189468735307946E-2</c:v>
                </c:pt>
                <c:pt idx="3">
                  <c:v>5.6887635166901736E-3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5.7827926657263752E-3</c:v>
                </c:pt>
                <c:pt idx="10">
                  <c:v>1.5021156558533144E-2</c:v>
                </c:pt>
                <c:pt idx="11">
                  <c:v>1.9393511988716503E-2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87968"/>
        <c:axId val="359889144"/>
      </c:scatterChart>
      <c:valAx>
        <c:axId val="35988796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9889144"/>
        <c:crosses val="autoZero"/>
        <c:crossBetween val="midCat"/>
      </c:valAx>
      <c:valAx>
        <c:axId val="359889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9887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64-2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380840803204143"/>
                  <c:y val="0.23833642522433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'Брестская, 64-2'!$D$3:$D$14</c:f>
              <c:numCache>
                <c:formatCode>General</c:formatCode>
                <c:ptCount val="12"/>
                <c:pt idx="0">
                  <c:v>2.536436295251528E-2</c:v>
                </c:pt>
                <c:pt idx="1">
                  <c:v>2.5552421250587681E-2</c:v>
                </c:pt>
                <c:pt idx="2">
                  <c:v>1.8993888105312648E-2</c:v>
                </c:pt>
                <c:pt idx="3">
                  <c:v>8.721203573107664E-3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8.5801598495533621E-3</c:v>
                </c:pt>
                <c:pt idx="10">
                  <c:v>1.5444287729196052E-2</c:v>
                </c:pt>
                <c:pt idx="11">
                  <c:v>1.6196520921485661E-2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5608787655868281"/>
                  <c:y val="1.004081296120707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'Брестская, 64-2'!$D$16:$D$27</c:f>
              <c:numCache>
                <c:formatCode>General</c:formatCode>
                <c:ptCount val="12"/>
                <c:pt idx="0">
                  <c:v>2.2096850023507288E-2</c:v>
                </c:pt>
                <c:pt idx="1">
                  <c:v>2.3897508227550539E-2</c:v>
                </c:pt>
                <c:pt idx="2">
                  <c:v>1.5914433474377057E-2</c:v>
                </c:pt>
                <c:pt idx="3">
                  <c:v>6.1354019746121301E-3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7.7103902209684997E-3</c:v>
                </c:pt>
                <c:pt idx="10">
                  <c:v>1.4292430653502585E-2</c:v>
                </c:pt>
                <c:pt idx="11">
                  <c:v>1.9675599435825107E-2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'Брестская, 64-2'!$D$29:$D$40</c:f>
              <c:numCache>
                <c:formatCode>General</c:formatCode>
                <c:ptCount val="12"/>
                <c:pt idx="0">
                  <c:v>2.0216267042783263E-2</c:v>
                </c:pt>
                <c:pt idx="1">
                  <c:v>1.8735307945463093E-2</c:v>
                </c:pt>
                <c:pt idx="2">
                  <c:v>2.0075223319228962E-2</c:v>
                </c:pt>
                <c:pt idx="3">
                  <c:v>6.9675599435825106E-3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8.610719322990127E-3</c:v>
                </c:pt>
                <c:pt idx="10">
                  <c:v>1.1001410437235543E-2</c:v>
                </c:pt>
                <c:pt idx="11">
                  <c:v>1.6455101081335213E-2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499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'Брестская, 64-2'!$D$42:$D$53</c:f>
              <c:numCache>
                <c:formatCode>General</c:formatCode>
                <c:ptCount val="12"/>
                <c:pt idx="0">
                  <c:v>2.2755054066760694E-2</c:v>
                </c:pt>
                <c:pt idx="1">
                  <c:v>1.5726375176304656E-2</c:v>
                </c:pt>
                <c:pt idx="2">
                  <c:v>1.1189468735307946E-2</c:v>
                </c:pt>
                <c:pt idx="3">
                  <c:v>5.6887635166901736E-3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5.7827926657263752E-3</c:v>
                </c:pt>
                <c:pt idx="10">
                  <c:v>1.5021156558533144E-2</c:v>
                </c:pt>
                <c:pt idx="11">
                  <c:v>1.9393511988716503E-2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95272"/>
        <c:axId val="355158960"/>
      </c:scatterChart>
      <c:valAx>
        <c:axId val="35619527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158960"/>
        <c:crosses val="autoZero"/>
        <c:crossBetween val="midCat"/>
      </c:valAx>
      <c:valAx>
        <c:axId val="355158960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195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64-2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86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'Брестская, 64-2'!$AA$3:$AA$53</c:f>
              <c:numCache>
                <c:formatCode>General</c:formatCode>
                <c:ptCount val="51"/>
                <c:pt idx="0">
                  <c:v>4.3861788617886178E-2</c:v>
                </c:pt>
                <c:pt idx="1">
                  <c:v>4.4186991869918701E-2</c:v>
                </c:pt>
                <c:pt idx="2">
                  <c:v>3.2845528455284552E-2</c:v>
                </c:pt>
                <c:pt idx="3">
                  <c:v>1.508130081300813E-2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1.483739837398374E-2</c:v>
                </c:pt>
                <c:pt idx="10">
                  <c:v>2.6707317073170731E-2</c:v>
                </c:pt>
                <c:pt idx="11">
                  <c:v>2.8008130081300816E-2</c:v>
                </c:pt>
                <c:pt idx="12">
                  <c:v>0</c:v>
                </c:pt>
                <c:pt idx="13">
                  <c:v>3.8211382113821135E-2</c:v>
                </c:pt>
                <c:pt idx="14">
                  <c:v>4.1325203252032518E-2</c:v>
                </c:pt>
                <c:pt idx="15">
                  <c:v>2.7520325203252035E-2</c:v>
                </c:pt>
                <c:pt idx="16">
                  <c:v>1.0609756097560976E-2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1.3333333333333332E-2</c:v>
                </c:pt>
                <c:pt idx="23">
                  <c:v>2.4715447154471545E-2</c:v>
                </c:pt>
                <c:pt idx="24">
                  <c:v>3.4024390243902441E-2</c:v>
                </c:pt>
                <c:pt idx="25">
                  <c:v>0</c:v>
                </c:pt>
                <c:pt idx="26">
                  <c:v>3.4959349593495934E-2</c:v>
                </c:pt>
                <c:pt idx="27">
                  <c:v>3.2398373983739841E-2</c:v>
                </c:pt>
                <c:pt idx="28">
                  <c:v>3.471544715447155E-2</c:v>
                </c:pt>
                <c:pt idx="29">
                  <c:v>1.2048780487804878E-2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1.4890243902439025E-2</c:v>
                </c:pt>
                <c:pt idx="36">
                  <c:v>1.9024390243902439E-2</c:v>
                </c:pt>
                <c:pt idx="37">
                  <c:v>2.8455284552845527E-2</c:v>
                </c:pt>
                <c:pt idx="38">
                  <c:v>0</c:v>
                </c:pt>
                <c:pt idx="39">
                  <c:v>3.9349593495934955E-2</c:v>
                </c:pt>
                <c:pt idx="40">
                  <c:v>2.7195121951219516E-2</c:v>
                </c:pt>
                <c:pt idx="41">
                  <c:v>1.9349593495934962E-2</c:v>
                </c:pt>
                <c:pt idx="42">
                  <c:v>9.8373983739837387E-3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0.01</c:v>
                </c:pt>
                <c:pt idx="49">
                  <c:v>2.597560975609756E-2</c:v>
                </c:pt>
                <c:pt idx="50">
                  <c:v>3.3536585365853661E-2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888360"/>
        <c:axId val="360495992"/>
      </c:scatterChart>
      <c:valAx>
        <c:axId val="35988836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495992"/>
        <c:crosses val="autoZero"/>
        <c:crossBetween val="midCat"/>
      </c:valAx>
      <c:valAx>
        <c:axId val="360495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9888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Брестская, 64-2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380840803204143"/>
                  <c:y val="0.23833642522433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'Брестская, 64-2'!$C$3:$C$14</c:f>
              <c:numCache>
                <c:formatCode>General</c:formatCode>
                <c:ptCount val="12"/>
                <c:pt idx="0">
                  <c:v>4.3861788617886178E-2</c:v>
                </c:pt>
                <c:pt idx="1">
                  <c:v>4.4186991869918701E-2</c:v>
                </c:pt>
                <c:pt idx="2">
                  <c:v>3.2845528455284552E-2</c:v>
                </c:pt>
                <c:pt idx="3">
                  <c:v>1.508130081300813E-2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1.483739837398374E-2</c:v>
                </c:pt>
                <c:pt idx="10">
                  <c:v>2.6707317073170731E-2</c:v>
                </c:pt>
                <c:pt idx="11">
                  <c:v>2.8008130081300816E-2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5608787655868281"/>
                  <c:y val="1.004081296120707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'Брестская, 64-2'!$C$16:$C$27</c:f>
              <c:numCache>
                <c:formatCode>General</c:formatCode>
                <c:ptCount val="12"/>
                <c:pt idx="0">
                  <c:v>3.8211382113821135E-2</c:v>
                </c:pt>
                <c:pt idx="1">
                  <c:v>4.1325203252032518E-2</c:v>
                </c:pt>
                <c:pt idx="2">
                  <c:v>2.7520325203252035E-2</c:v>
                </c:pt>
                <c:pt idx="3">
                  <c:v>1.0609756097560976E-2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1.3333333333333332E-2</c:v>
                </c:pt>
                <c:pt idx="10">
                  <c:v>2.4715447154471545E-2</c:v>
                </c:pt>
                <c:pt idx="11">
                  <c:v>3.4024390243902441E-2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'Брестская, 64-2'!$C$29:$C$40</c:f>
              <c:numCache>
                <c:formatCode>General</c:formatCode>
                <c:ptCount val="12"/>
                <c:pt idx="0">
                  <c:v>3.4959349593495934E-2</c:v>
                </c:pt>
                <c:pt idx="1">
                  <c:v>3.2398373983739841E-2</c:v>
                </c:pt>
                <c:pt idx="2">
                  <c:v>3.471544715447155E-2</c:v>
                </c:pt>
                <c:pt idx="3">
                  <c:v>1.2048780487804878E-2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1.4890243902439025E-2</c:v>
                </c:pt>
                <c:pt idx="10">
                  <c:v>1.9024390243902439E-2</c:v>
                </c:pt>
                <c:pt idx="11">
                  <c:v>2.8455284552845527E-2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499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'Брестская, 64-2'!$C$42:$C$53</c:f>
              <c:numCache>
                <c:formatCode>General</c:formatCode>
                <c:ptCount val="12"/>
                <c:pt idx="0">
                  <c:v>3.9349593495934955E-2</c:v>
                </c:pt>
                <c:pt idx="1">
                  <c:v>2.7195121951219516E-2</c:v>
                </c:pt>
                <c:pt idx="2">
                  <c:v>1.9349593495934962E-2</c:v>
                </c:pt>
                <c:pt idx="3">
                  <c:v>9.8373983739837387E-3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2.597560975609756E-2</c:v>
                </c:pt>
                <c:pt idx="11">
                  <c:v>3.3536585365853661E-2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500304"/>
        <c:axId val="360499128"/>
      </c:scatterChart>
      <c:valAx>
        <c:axId val="3605003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499128"/>
        <c:crosses val="autoZero"/>
        <c:crossBetween val="midCat"/>
      </c:valAx>
      <c:valAx>
        <c:axId val="360499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жилой площади]</a:t>
                </a:r>
              </a:p>
            </c:rich>
          </c:tx>
          <c:layout>
            <c:manualLayout>
              <c:xMode val="edge"/>
              <c:yMode val="edge"/>
              <c:x val="2.5374855824682813E-2"/>
              <c:y val="0.194555943664936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500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64-2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'Брестская, 64-2'!$AB$3:$AB$53</c:f>
              <c:numCache>
                <c:formatCode>General</c:formatCode>
                <c:ptCount val="51"/>
                <c:pt idx="0">
                  <c:v>2.536436295251528E-2</c:v>
                </c:pt>
                <c:pt idx="1">
                  <c:v>2.5552421250587681E-2</c:v>
                </c:pt>
                <c:pt idx="2">
                  <c:v>1.8993888105312648E-2</c:v>
                </c:pt>
                <c:pt idx="3">
                  <c:v>8.721203573107664E-3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8.5801598495533621E-3</c:v>
                </c:pt>
                <c:pt idx="10">
                  <c:v>1.5444287729196052E-2</c:v>
                </c:pt>
                <c:pt idx="11">
                  <c:v>1.6196520921485661E-2</c:v>
                </c:pt>
                <c:pt idx="12">
                  <c:v>0</c:v>
                </c:pt>
                <c:pt idx="13">
                  <c:v>2.2096850023507288E-2</c:v>
                </c:pt>
                <c:pt idx="14">
                  <c:v>2.3897508227550539E-2</c:v>
                </c:pt>
                <c:pt idx="15">
                  <c:v>1.5914433474377057E-2</c:v>
                </c:pt>
                <c:pt idx="16">
                  <c:v>6.1354019746121301E-3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7.7103902209684997E-3</c:v>
                </c:pt>
                <c:pt idx="23">
                  <c:v>1.4292430653502585E-2</c:v>
                </c:pt>
                <c:pt idx="24">
                  <c:v>1.9675599435825107E-2</c:v>
                </c:pt>
                <c:pt idx="25">
                  <c:v>0</c:v>
                </c:pt>
                <c:pt idx="26">
                  <c:v>2.0216267042783263E-2</c:v>
                </c:pt>
                <c:pt idx="27">
                  <c:v>1.8735307945463093E-2</c:v>
                </c:pt>
                <c:pt idx="28">
                  <c:v>2.0075223319228962E-2</c:v>
                </c:pt>
                <c:pt idx="29">
                  <c:v>6.9675599435825106E-3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8.610719322990127E-3</c:v>
                </c:pt>
                <c:pt idx="36">
                  <c:v>1.1001410437235543E-2</c:v>
                </c:pt>
                <c:pt idx="37">
                  <c:v>1.6455101081335213E-2</c:v>
                </c:pt>
                <c:pt idx="38">
                  <c:v>0</c:v>
                </c:pt>
                <c:pt idx="39">
                  <c:v>2.2755054066760694E-2</c:v>
                </c:pt>
                <c:pt idx="40">
                  <c:v>1.5726375176304656E-2</c:v>
                </c:pt>
                <c:pt idx="41">
                  <c:v>1.1189468735307946E-2</c:v>
                </c:pt>
                <c:pt idx="42">
                  <c:v>5.6887635166901736E-3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5.7827926657263752E-3</c:v>
                </c:pt>
                <c:pt idx="49">
                  <c:v>1.5021156558533144E-2</c:v>
                </c:pt>
                <c:pt idx="50">
                  <c:v>1.9393511988716503E-2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97952"/>
        <c:axId val="360500696"/>
      </c:scatterChart>
      <c:valAx>
        <c:axId val="3604979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500696"/>
        <c:crosses val="autoZero"/>
        <c:crossBetween val="midCat"/>
      </c:valAx>
      <c:valAx>
        <c:axId val="360500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497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76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78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'Брестская, 76'!$D$3:$D$14</c:f>
              <c:numCache>
                <c:formatCode>General</c:formatCode>
                <c:ptCount val="12"/>
                <c:pt idx="0">
                  <c:v>2.4088680451929228E-2</c:v>
                </c:pt>
                <c:pt idx="1">
                  <c:v>2.6007247921551908E-2</c:v>
                </c:pt>
                <c:pt idx="2">
                  <c:v>2.018759326369644E-2</c:v>
                </c:pt>
                <c:pt idx="3">
                  <c:v>8.5909187806437852E-3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1.2747814964826262E-2</c:v>
                </c:pt>
                <c:pt idx="10">
                  <c:v>2.3363888296738435E-2</c:v>
                </c:pt>
                <c:pt idx="11">
                  <c:v>2.3257301215092729E-2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5608787655868281"/>
                  <c:y val="1.004081296120707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'Брестская, 76'!$D$16:$D$27</c:f>
              <c:numCache>
                <c:formatCode>General</c:formatCode>
                <c:ptCount val="12"/>
                <c:pt idx="0">
                  <c:v>2.8075037305478574E-2</c:v>
                </c:pt>
                <c:pt idx="1">
                  <c:v>3.3894691963334042E-2</c:v>
                </c:pt>
                <c:pt idx="2">
                  <c:v>1.8652739287998293E-2</c:v>
                </c:pt>
                <c:pt idx="3">
                  <c:v>7.52504796418674E-3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7.8234917927947137E-3</c:v>
                </c:pt>
                <c:pt idx="10">
                  <c:v>1.6947345981667021E-2</c:v>
                </c:pt>
                <c:pt idx="11">
                  <c:v>2.8607972713707096E-2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'Брестская, 76'!$D$29:$D$40</c:f>
              <c:numCache>
                <c:formatCode>General</c:formatCode>
                <c:ptCount val="12"/>
                <c:pt idx="0">
                  <c:v>3.0505222767000639E-2</c:v>
                </c:pt>
                <c:pt idx="1">
                  <c:v>2.1637177574078022E-2</c:v>
                </c:pt>
                <c:pt idx="2">
                  <c:v>2.4344489447878918E-2</c:v>
                </c:pt>
                <c:pt idx="3">
                  <c:v>9.8273289277339589E-3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1.1554039650394372E-2</c:v>
                </c:pt>
                <c:pt idx="10">
                  <c:v>1.5391174589639737E-2</c:v>
                </c:pt>
                <c:pt idx="11">
                  <c:v>2.0166275847367299E-2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499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'Брестская, 76'!$D$42:$D$53</c:f>
              <c:numCache>
                <c:formatCode>General</c:formatCode>
                <c:ptCount val="12"/>
                <c:pt idx="0">
                  <c:v>2.8288211468769982E-2</c:v>
                </c:pt>
                <c:pt idx="1">
                  <c:v>2.1914303986356853E-2</c:v>
                </c:pt>
                <c:pt idx="2">
                  <c:v>1.7309742059262417E-2</c:v>
                </c:pt>
                <c:pt idx="3">
                  <c:v>9.2517586868471544E-3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7.2479215519079092E-3</c:v>
                </c:pt>
                <c:pt idx="10">
                  <c:v>2.0507354508633554E-2</c:v>
                </c:pt>
                <c:pt idx="11">
                  <c:v>2.4600298443828609E-2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99520"/>
        <c:axId val="360493248"/>
      </c:scatterChart>
      <c:valAx>
        <c:axId val="36049952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493248"/>
        <c:crosses val="autoZero"/>
        <c:crossBetween val="midCat"/>
      </c:valAx>
      <c:valAx>
        <c:axId val="360493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499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76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'Брестская, 76'!$AB$3:$AB$53</c:f>
              <c:numCache>
                <c:formatCode>General</c:formatCode>
                <c:ptCount val="51"/>
                <c:pt idx="0">
                  <c:v>2.4088680451929228E-2</c:v>
                </c:pt>
                <c:pt idx="1">
                  <c:v>2.6007247921551908E-2</c:v>
                </c:pt>
                <c:pt idx="2">
                  <c:v>2.018759326369644E-2</c:v>
                </c:pt>
                <c:pt idx="3">
                  <c:v>8.5909187806437852E-3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1.2747814964826262E-2</c:v>
                </c:pt>
                <c:pt idx="10">
                  <c:v>2.3363888296738435E-2</c:v>
                </c:pt>
                <c:pt idx="11">
                  <c:v>2.3257301215092729E-2</c:v>
                </c:pt>
                <c:pt idx="12">
                  <c:v>0</c:v>
                </c:pt>
                <c:pt idx="13">
                  <c:v>2.8075037305478574E-2</c:v>
                </c:pt>
                <c:pt idx="14">
                  <c:v>3.3894691963334042E-2</c:v>
                </c:pt>
                <c:pt idx="15">
                  <c:v>1.8652739287998293E-2</c:v>
                </c:pt>
                <c:pt idx="16">
                  <c:v>7.52504796418674E-3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7.8234917927947137E-3</c:v>
                </c:pt>
                <c:pt idx="23">
                  <c:v>1.6947345981667021E-2</c:v>
                </c:pt>
                <c:pt idx="24">
                  <c:v>2.8607972713707096E-2</c:v>
                </c:pt>
                <c:pt idx="25">
                  <c:v>0</c:v>
                </c:pt>
                <c:pt idx="26">
                  <c:v>3.0505222767000639E-2</c:v>
                </c:pt>
                <c:pt idx="27">
                  <c:v>2.1637177574078022E-2</c:v>
                </c:pt>
                <c:pt idx="28">
                  <c:v>2.4344489447878918E-2</c:v>
                </c:pt>
                <c:pt idx="29">
                  <c:v>9.8273289277339589E-3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1.1554039650394372E-2</c:v>
                </c:pt>
                <c:pt idx="36">
                  <c:v>1.5391174589639737E-2</c:v>
                </c:pt>
                <c:pt idx="37">
                  <c:v>2.0166275847367299E-2</c:v>
                </c:pt>
                <c:pt idx="38">
                  <c:v>0</c:v>
                </c:pt>
                <c:pt idx="39">
                  <c:v>2.8288211468769982E-2</c:v>
                </c:pt>
                <c:pt idx="40">
                  <c:v>2.1914303986356853E-2</c:v>
                </c:pt>
                <c:pt idx="41">
                  <c:v>1.7309742059262417E-2</c:v>
                </c:pt>
                <c:pt idx="42">
                  <c:v>9.2517586868471544E-3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7.2479215519079092E-3</c:v>
                </c:pt>
                <c:pt idx="49">
                  <c:v>2.0507354508633554E-2</c:v>
                </c:pt>
                <c:pt idx="50">
                  <c:v>2.4600298443828609E-2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98344"/>
        <c:axId val="360495600"/>
      </c:scatterChart>
      <c:valAx>
        <c:axId val="36049834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495600"/>
        <c:crosses val="autoZero"/>
        <c:crossBetween val="midCat"/>
      </c:valAx>
      <c:valAx>
        <c:axId val="360495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4983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Брестская, 76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84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'Брестская, 76'!$C$3:$C$14</c:f>
              <c:numCache>
                <c:formatCode>General</c:formatCode>
                <c:ptCount val="12"/>
                <c:pt idx="0">
                  <c:v>3.5545769109782951E-2</c:v>
                </c:pt>
                <c:pt idx="1">
                  <c:v>3.8376848065429382E-2</c:v>
                </c:pt>
                <c:pt idx="2">
                  <c:v>2.9789241899968545E-2</c:v>
                </c:pt>
                <c:pt idx="3">
                  <c:v>1.2676942434727901E-2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1.8810946838628499E-2</c:v>
                </c:pt>
                <c:pt idx="10">
                  <c:v>3.4476250393205406E-2</c:v>
                </c:pt>
                <c:pt idx="11">
                  <c:v>3.4318968229002829E-2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5608787655868281"/>
                  <c:y val="1.004081296120707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'Брестская, 76'!$C$16:$C$27</c:f>
              <c:numCache>
                <c:formatCode>General</c:formatCode>
                <c:ptCount val="12"/>
                <c:pt idx="0">
                  <c:v>4.1428122050959415E-2</c:v>
                </c:pt>
                <c:pt idx="1">
                  <c:v>5.0015728216420259E-2</c:v>
                </c:pt>
                <c:pt idx="2">
                  <c:v>2.75243787354514E-2</c:v>
                </c:pt>
                <c:pt idx="3">
                  <c:v>1.1104120792702107E-2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1.154451085246933E-2</c:v>
                </c:pt>
                <c:pt idx="10">
                  <c:v>2.500786410821013E-2</c:v>
                </c:pt>
                <c:pt idx="11">
                  <c:v>4.2214532871972313E-2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'Брестская, 76'!$C$29:$C$40</c:f>
              <c:numCache>
                <c:formatCode>General</c:formatCode>
                <c:ptCount val="12"/>
                <c:pt idx="0">
                  <c:v>4.5014155394778231E-2</c:v>
                </c:pt>
                <c:pt idx="1">
                  <c:v>3.1928279333123623E-2</c:v>
                </c:pt>
                <c:pt idx="2">
                  <c:v>3.5923246303869144E-2</c:v>
                </c:pt>
                <c:pt idx="3">
                  <c:v>1.4501415539477824E-2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1.704938659955961E-2</c:v>
                </c:pt>
                <c:pt idx="10">
                  <c:v>2.2711544510852472E-2</c:v>
                </c:pt>
                <c:pt idx="11">
                  <c:v>2.9757785467128026E-2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0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'Брестская, 76'!$C$42:$C$53</c:f>
              <c:numCache>
                <c:formatCode>General</c:formatCode>
                <c:ptCount val="12"/>
                <c:pt idx="0">
                  <c:v>4.1742686379364576E-2</c:v>
                </c:pt>
                <c:pt idx="1">
                  <c:v>3.2337212960050328E-2</c:v>
                </c:pt>
                <c:pt idx="2">
                  <c:v>2.5542623466498899E-2</c:v>
                </c:pt>
                <c:pt idx="3">
                  <c:v>1.3652091852783894E-2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1.06951871657754E-2</c:v>
                </c:pt>
                <c:pt idx="10">
                  <c:v>3.0261088392576282E-2</c:v>
                </c:pt>
                <c:pt idx="11">
                  <c:v>3.6300723497955337E-2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98736"/>
        <c:axId val="360493640"/>
      </c:scatterChart>
      <c:valAx>
        <c:axId val="36049873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493640"/>
        <c:crosses val="autoZero"/>
        <c:crossBetween val="midCat"/>
      </c:valAx>
      <c:valAx>
        <c:axId val="360493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498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76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'Брестская, 76'!$AA$3:$AA$53</c:f>
              <c:numCache>
                <c:formatCode>General</c:formatCode>
                <c:ptCount val="51"/>
                <c:pt idx="0">
                  <c:v>3.5545769109782951E-2</c:v>
                </c:pt>
                <c:pt idx="1">
                  <c:v>3.8376848065429382E-2</c:v>
                </c:pt>
                <c:pt idx="2">
                  <c:v>2.9789241899968545E-2</c:v>
                </c:pt>
                <c:pt idx="3">
                  <c:v>1.2676942434727901E-2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1.8810946838628499E-2</c:v>
                </c:pt>
                <c:pt idx="10">
                  <c:v>3.4476250393205406E-2</c:v>
                </c:pt>
                <c:pt idx="11">
                  <c:v>3.4318968229002829E-2</c:v>
                </c:pt>
                <c:pt idx="12">
                  <c:v>0</c:v>
                </c:pt>
                <c:pt idx="13">
                  <c:v>4.1428122050959415E-2</c:v>
                </c:pt>
                <c:pt idx="14">
                  <c:v>5.0015728216420259E-2</c:v>
                </c:pt>
                <c:pt idx="15">
                  <c:v>2.75243787354514E-2</c:v>
                </c:pt>
                <c:pt idx="16">
                  <c:v>1.1104120792702107E-2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1.154451085246933E-2</c:v>
                </c:pt>
                <c:pt idx="23">
                  <c:v>2.500786410821013E-2</c:v>
                </c:pt>
                <c:pt idx="24">
                  <c:v>4.2214532871972313E-2</c:v>
                </c:pt>
                <c:pt idx="25">
                  <c:v>0</c:v>
                </c:pt>
                <c:pt idx="26">
                  <c:v>4.5014155394778231E-2</c:v>
                </c:pt>
                <c:pt idx="27">
                  <c:v>3.1928279333123623E-2</c:v>
                </c:pt>
                <c:pt idx="28">
                  <c:v>3.5923246303869144E-2</c:v>
                </c:pt>
                <c:pt idx="29">
                  <c:v>1.4501415539477824E-2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1.704938659955961E-2</c:v>
                </c:pt>
                <c:pt idx="36">
                  <c:v>2.2711544510852472E-2</c:v>
                </c:pt>
                <c:pt idx="37">
                  <c:v>2.9757785467128026E-2</c:v>
                </c:pt>
                <c:pt idx="38">
                  <c:v>0</c:v>
                </c:pt>
                <c:pt idx="39">
                  <c:v>4.1742686379364576E-2</c:v>
                </c:pt>
                <c:pt idx="40">
                  <c:v>3.2337212960050328E-2</c:v>
                </c:pt>
                <c:pt idx="41">
                  <c:v>2.5542623466498899E-2</c:v>
                </c:pt>
                <c:pt idx="42">
                  <c:v>1.3652091852783894E-2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1.06951871657754E-2</c:v>
                </c:pt>
                <c:pt idx="49">
                  <c:v>3.0261088392576282E-2</c:v>
                </c:pt>
                <c:pt idx="50">
                  <c:v>3.6300723497955337E-2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94032"/>
        <c:axId val="360496384"/>
      </c:scatterChart>
      <c:valAx>
        <c:axId val="3604940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496384"/>
        <c:crosses val="autoZero"/>
        <c:crossBetween val="midCat"/>
      </c:valAx>
      <c:valAx>
        <c:axId val="360496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layout>
            <c:manualLayout>
              <c:xMode val="edge"/>
              <c:yMode val="edge"/>
              <c:x val="2.5374855824682813E-2"/>
              <c:y val="0.180962746148878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494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Великоморская,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84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'Великоморская, 10'!$D$3:$D$14</c:f>
              <c:numCache>
                <c:formatCode>General</c:formatCode>
                <c:ptCount val="12"/>
                <c:pt idx="0">
                  <c:v>1.6687968189725566E-2</c:v>
                </c:pt>
                <c:pt idx="1">
                  <c:v>1.626548798239074E-2</c:v>
                </c:pt>
                <c:pt idx="2">
                  <c:v>1.3352504704086342E-2</c:v>
                </c:pt>
                <c:pt idx="3">
                  <c:v>6.1827670678453513E-3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6.5519934675329281E-3</c:v>
                </c:pt>
                <c:pt idx="10">
                  <c:v>1.0810522952391096E-2</c:v>
                </c:pt>
                <c:pt idx="11">
                  <c:v>1.3164341250399404E-2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055163519784938"/>
                  <c:y val="-0.104575998680793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'Великоморская, 10'!$D$16:$D$27</c:f>
              <c:numCache>
                <c:formatCode>General</c:formatCode>
                <c:ptCount val="12"/>
                <c:pt idx="0">
                  <c:v>1.5040650406504067E-2</c:v>
                </c:pt>
                <c:pt idx="1">
                  <c:v>1.7016366670216922E-2</c:v>
                </c:pt>
                <c:pt idx="2">
                  <c:v>1.0498100614193916E-2</c:v>
                </c:pt>
                <c:pt idx="3">
                  <c:v>4.4094152731920331E-3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5.9147229026875426E-3</c:v>
                </c:pt>
                <c:pt idx="10">
                  <c:v>9.0265203962083297E-3</c:v>
                </c:pt>
                <c:pt idx="11">
                  <c:v>1.4809883906699331E-2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'Великоморская, 10'!$D$29:$D$40</c:f>
              <c:numCache>
                <c:formatCode>General</c:formatCode>
                <c:ptCount val="12"/>
                <c:pt idx="0">
                  <c:v>1.6828203216529981E-2</c:v>
                </c:pt>
                <c:pt idx="1">
                  <c:v>1.1241878794333795E-2</c:v>
                </c:pt>
                <c:pt idx="2">
                  <c:v>1.4490361060815849E-2</c:v>
                </c:pt>
                <c:pt idx="3">
                  <c:v>5.7815883835694261E-3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6.7596833173571916E-3</c:v>
                </c:pt>
                <c:pt idx="10">
                  <c:v>8.0324493201263895E-3</c:v>
                </c:pt>
                <c:pt idx="11">
                  <c:v>1.2109915858983918E-2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0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'Великоморская, 10'!$D$42:$D$53</c:f>
              <c:numCache>
                <c:formatCode>General</c:formatCode>
                <c:ptCount val="12"/>
                <c:pt idx="0">
                  <c:v>1.7476124542904821E-2</c:v>
                </c:pt>
                <c:pt idx="1">
                  <c:v>1.5961941278801437E-2</c:v>
                </c:pt>
                <c:pt idx="2">
                  <c:v>1.1666134128590194E-2</c:v>
                </c:pt>
                <c:pt idx="3">
                  <c:v>4.6597081691340933E-3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4.9810061419391484E-3</c:v>
                </c:pt>
                <c:pt idx="10">
                  <c:v>1.0364966095075799E-2</c:v>
                </c:pt>
                <c:pt idx="11">
                  <c:v>1.5086803706465013E-2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1888"/>
        <c:axId val="360127968"/>
      </c:scatterChart>
      <c:valAx>
        <c:axId val="36013188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27968"/>
        <c:crosses val="autoZero"/>
        <c:crossBetween val="midCat"/>
      </c:valAx>
      <c:valAx>
        <c:axId val="360127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1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Великоморская,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'Великоморская, 10'!$AB$3:$AB$53</c:f>
              <c:numCache>
                <c:formatCode>General</c:formatCode>
                <c:ptCount val="51"/>
                <c:pt idx="0">
                  <c:v>1.6687968189725566E-2</c:v>
                </c:pt>
                <c:pt idx="1">
                  <c:v>1.626548798239074E-2</c:v>
                </c:pt>
                <c:pt idx="2">
                  <c:v>1.3352504704086342E-2</c:v>
                </c:pt>
                <c:pt idx="3">
                  <c:v>6.1827670678453513E-3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6.5519934675329281E-3</c:v>
                </c:pt>
                <c:pt idx="10">
                  <c:v>1.0810522952391096E-2</c:v>
                </c:pt>
                <c:pt idx="11">
                  <c:v>1.3164341250399404E-2</c:v>
                </c:pt>
                <c:pt idx="12">
                  <c:v>0</c:v>
                </c:pt>
                <c:pt idx="13">
                  <c:v>1.5040650406504067E-2</c:v>
                </c:pt>
                <c:pt idx="14">
                  <c:v>1.7016366670216922E-2</c:v>
                </c:pt>
                <c:pt idx="15">
                  <c:v>1.0498100614193916E-2</c:v>
                </c:pt>
                <c:pt idx="16">
                  <c:v>4.4094152731920331E-3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5.9147229026875426E-3</c:v>
                </c:pt>
                <c:pt idx="23">
                  <c:v>9.0265203962083297E-3</c:v>
                </c:pt>
                <c:pt idx="24">
                  <c:v>1.4809883906699331E-2</c:v>
                </c:pt>
                <c:pt idx="25">
                  <c:v>0</c:v>
                </c:pt>
                <c:pt idx="26">
                  <c:v>1.6828203216529981E-2</c:v>
                </c:pt>
                <c:pt idx="27">
                  <c:v>1.1241878794333795E-2</c:v>
                </c:pt>
                <c:pt idx="28">
                  <c:v>1.4490361060815849E-2</c:v>
                </c:pt>
                <c:pt idx="29">
                  <c:v>5.7815883835694261E-3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6.7596833173571916E-3</c:v>
                </c:pt>
                <c:pt idx="36">
                  <c:v>8.0324493201263895E-3</c:v>
                </c:pt>
                <c:pt idx="37">
                  <c:v>1.2109915858983918E-2</c:v>
                </c:pt>
                <c:pt idx="38">
                  <c:v>0</c:v>
                </c:pt>
                <c:pt idx="39">
                  <c:v>1.7476124542904821E-2</c:v>
                </c:pt>
                <c:pt idx="40">
                  <c:v>1.5961941278801437E-2</c:v>
                </c:pt>
                <c:pt idx="41">
                  <c:v>1.1666134128590194E-2</c:v>
                </c:pt>
                <c:pt idx="42">
                  <c:v>4.6597081691340933E-3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4.9810061419391484E-3</c:v>
                </c:pt>
                <c:pt idx="49">
                  <c:v>1.0364966095075799E-2</c:v>
                </c:pt>
                <c:pt idx="50">
                  <c:v>1.5086803706465013E-2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2672"/>
        <c:axId val="360133456"/>
      </c:scatterChart>
      <c:valAx>
        <c:axId val="36013267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3456"/>
        <c:crosses val="autoZero"/>
        <c:crossBetween val="midCat"/>
      </c:valAx>
      <c:valAx>
        <c:axId val="360133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layout>
            <c:manualLayout>
              <c:xMode val="edge"/>
              <c:yMode val="edge"/>
              <c:x val="1.3840830449826999E-2"/>
              <c:y val="0.249784666968984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132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Великоморская,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92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'Великоморская, 10'!$C$3:$C$14</c:f>
              <c:numCache>
                <c:formatCode>General</c:formatCode>
                <c:ptCount val="12"/>
                <c:pt idx="0">
                  <c:v>2.326692241059275E-2</c:v>
                </c:pt>
                <c:pt idx="1">
                  <c:v>2.2677886400197994E-2</c:v>
                </c:pt>
                <c:pt idx="2">
                  <c:v>1.8616507857938374E-2</c:v>
                </c:pt>
                <c:pt idx="3">
                  <c:v>8.6202202697685925E-3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9.1350080435589655E-3</c:v>
                </c:pt>
                <c:pt idx="10">
                  <c:v>1.5072392030689271E-2</c:v>
                </c:pt>
                <c:pt idx="11">
                  <c:v>1.8354164088602895E-2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055163519784938"/>
                  <c:y val="-0.104575998680793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'Великоморская, 10'!$C$16:$C$27</c:f>
              <c:numCache>
                <c:formatCode>General</c:formatCode>
                <c:ptCount val="12"/>
                <c:pt idx="0">
                  <c:v>2.097017695829724E-2</c:v>
                </c:pt>
                <c:pt idx="1">
                  <c:v>2.3724786536319761E-2</c:v>
                </c:pt>
                <c:pt idx="2">
                  <c:v>1.4636802375943572E-2</c:v>
                </c:pt>
                <c:pt idx="3">
                  <c:v>6.1477539908427175E-3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8.2465041455265439E-3</c:v>
                </c:pt>
                <c:pt idx="10">
                  <c:v>1.2585076104442519E-2</c:v>
                </c:pt>
                <c:pt idx="11">
                  <c:v>2.0648434599678259E-2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'Великоморская, 10'!$C$29:$C$40</c:f>
              <c:numCache>
                <c:formatCode>General</c:formatCode>
                <c:ptCount val="12"/>
                <c:pt idx="0">
                  <c:v>2.3462442766984285E-2</c:v>
                </c:pt>
                <c:pt idx="1">
                  <c:v>1.5673802747184756E-2</c:v>
                </c:pt>
                <c:pt idx="2">
                  <c:v>2.0202945180051973E-2</c:v>
                </c:pt>
                <c:pt idx="3">
                  <c:v>8.0608835540155917E-3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9.42457616631605E-3</c:v>
                </c:pt>
                <c:pt idx="10">
                  <c:v>1.1199109021160747E-2</c:v>
                </c:pt>
                <c:pt idx="11">
                  <c:v>1.6884049003836159E-2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'Великоморская, 10'!$C$42:$C$53</c:f>
              <c:numCache>
                <c:formatCode>General</c:formatCode>
                <c:ptCount val="12"/>
                <c:pt idx="0">
                  <c:v>2.4365796312337581E-2</c:v>
                </c:pt>
                <c:pt idx="1">
                  <c:v>2.2254671451553024E-2</c:v>
                </c:pt>
                <c:pt idx="2">
                  <c:v>1.6265313698799654E-2</c:v>
                </c:pt>
                <c:pt idx="3">
                  <c:v>6.4967207028833063E-3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6.9446850637297358E-3</c:v>
                </c:pt>
                <c:pt idx="10">
                  <c:v>1.445118178443262E-2</c:v>
                </c:pt>
                <c:pt idx="11">
                  <c:v>2.1034525430021035E-2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2280"/>
        <c:axId val="360127576"/>
      </c:scatterChart>
      <c:valAx>
        <c:axId val="36013228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27576"/>
        <c:crosses val="autoZero"/>
        <c:crossBetween val="midCat"/>
      </c:valAx>
      <c:valAx>
        <c:axId val="360127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2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64-2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380840803204149"/>
                  <c:y val="0.23833642522433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'Брестская, 64-2'!$C$3:$C$14</c:f>
              <c:numCache>
                <c:formatCode>General</c:formatCode>
                <c:ptCount val="12"/>
                <c:pt idx="0">
                  <c:v>4.3861788617886178E-2</c:v>
                </c:pt>
                <c:pt idx="1">
                  <c:v>4.4186991869918701E-2</c:v>
                </c:pt>
                <c:pt idx="2">
                  <c:v>3.2845528455284552E-2</c:v>
                </c:pt>
                <c:pt idx="3">
                  <c:v>1.508130081300813E-2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1.483739837398374E-2</c:v>
                </c:pt>
                <c:pt idx="10">
                  <c:v>2.6707317073170731E-2</c:v>
                </c:pt>
                <c:pt idx="11">
                  <c:v>2.8008130081300816E-2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5608787655868281"/>
                  <c:y val="1.004081296120707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'Брестская, 64-2'!$C$16:$C$27</c:f>
              <c:numCache>
                <c:formatCode>General</c:formatCode>
                <c:ptCount val="12"/>
                <c:pt idx="0">
                  <c:v>3.8211382113821135E-2</c:v>
                </c:pt>
                <c:pt idx="1">
                  <c:v>4.1325203252032518E-2</c:v>
                </c:pt>
                <c:pt idx="2">
                  <c:v>2.7520325203252035E-2</c:v>
                </c:pt>
                <c:pt idx="3">
                  <c:v>1.0609756097560976E-2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1.3333333333333332E-2</c:v>
                </c:pt>
                <c:pt idx="10">
                  <c:v>2.4715447154471545E-2</c:v>
                </c:pt>
                <c:pt idx="11">
                  <c:v>3.4024390243902441E-2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'Брестская, 64-2'!$C$29:$C$40</c:f>
              <c:numCache>
                <c:formatCode>General</c:formatCode>
                <c:ptCount val="12"/>
                <c:pt idx="0">
                  <c:v>3.4959349593495934E-2</c:v>
                </c:pt>
                <c:pt idx="1">
                  <c:v>3.2398373983739841E-2</c:v>
                </c:pt>
                <c:pt idx="2">
                  <c:v>3.471544715447155E-2</c:v>
                </c:pt>
                <c:pt idx="3">
                  <c:v>1.2048780487804878E-2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1.4890243902439025E-2</c:v>
                </c:pt>
                <c:pt idx="10">
                  <c:v>1.9024390243902439E-2</c:v>
                </c:pt>
                <c:pt idx="11">
                  <c:v>2.8455284552845527E-2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0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'Брестская, 64-2'!$C$42:$C$53</c:f>
              <c:numCache>
                <c:formatCode>General</c:formatCode>
                <c:ptCount val="12"/>
                <c:pt idx="0">
                  <c:v>3.9349593495934955E-2</c:v>
                </c:pt>
                <c:pt idx="1">
                  <c:v>2.7195121951219516E-2</c:v>
                </c:pt>
                <c:pt idx="2">
                  <c:v>1.9349593495934962E-2</c:v>
                </c:pt>
                <c:pt idx="3">
                  <c:v>9.8373983739837387E-3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2.597560975609756E-2</c:v>
                </c:pt>
                <c:pt idx="11">
                  <c:v>3.3536585365853661E-2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159352"/>
        <c:axId val="355160136"/>
      </c:scatterChart>
      <c:valAx>
        <c:axId val="3551593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160136"/>
        <c:crosses val="autoZero"/>
        <c:crossBetween val="midCat"/>
      </c:valAx>
      <c:valAx>
        <c:axId val="355160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layout>
            <c:manualLayout>
              <c:xMode val="edge"/>
              <c:yMode val="edge"/>
              <c:x val="2.5374855824682813E-2"/>
              <c:y val="0.194555943664936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55159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Великоморская,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'Великоморская, 10'!$AC$3:$AC$53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'Великоморская, 10'!$AA$3:$AA$53</c:f>
              <c:numCache>
                <c:formatCode>General</c:formatCode>
                <c:ptCount val="51"/>
                <c:pt idx="0">
                  <c:v>2.326692241059275E-2</c:v>
                </c:pt>
                <c:pt idx="1">
                  <c:v>2.2677886400197994E-2</c:v>
                </c:pt>
                <c:pt idx="2">
                  <c:v>1.8616507857938374E-2</c:v>
                </c:pt>
                <c:pt idx="3">
                  <c:v>8.6202202697685925E-3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9.1350080435589655E-3</c:v>
                </c:pt>
                <c:pt idx="10">
                  <c:v>1.5072392030689271E-2</c:v>
                </c:pt>
                <c:pt idx="11">
                  <c:v>1.8354164088602895E-2</c:v>
                </c:pt>
                <c:pt idx="12">
                  <c:v>0</c:v>
                </c:pt>
                <c:pt idx="13">
                  <c:v>2.097017695829724E-2</c:v>
                </c:pt>
                <c:pt idx="14">
                  <c:v>2.3724786536319761E-2</c:v>
                </c:pt>
                <c:pt idx="15">
                  <c:v>1.4636802375943572E-2</c:v>
                </c:pt>
                <c:pt idx="16">
                  <c:v>6.1477539908427175E-3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8.2465041455265439E-3</c:v>
                </c:pt>
                <c:pt idx="23">
                  <c:v>1.2585076104442519E-2</c:v>
                </c:pt>
                <c:pt idx="24">
                  <c:v>2.0648434599678259E-2</c:v>
                </c:pt>
                <c:pt idx="25">
                  <c:v>0</c:v>
                </c:pt>
                <c:pt idx="26">
                  <c:v>2.3462442766984285E-2</c:v>
                </c:pt>
                <c:pt idx="27">
                  <c:v>1.5673802747184756E-2</c:v>
                </c:pt>
                <c:pt idx="28">
                  <c:v>2.0202945180051973E-2</c:v>
                </c:pt>
                <c:pt idx="29">
                  <c:v>8.0608835540155917E-3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9.42457616631605E-3</c:v>
                </c:pt>
                <c:pt idx="36">
                  <c:v>1.1199109021160747E-2</c:v>
                </c:pt>
                <c:pt idx="37">
                  <c:v>1.6884049003836159E-2</c:v>
                </c:pt>
                <c:pt idx="38">
                  <c:v>0</c:v>
                </c:pt>
                <c:pt idx="39">
                  <c:v>2.4365796312337581E-2</c:v>
                </c:pt>
                <c:pt idx="40">
                  <c:v>2.2254671451553024E-2</c:v>
                </c:pt>
                <c:pt idx="41">
                  <c:v>1.6265313698799654E-2</c:v>
                </c:pt>
                <c:pt idx="42">
                  <c:v>6.4967207028833063E-3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6.9446850637297358E-3</c:v>
                </c:pt>
                <c:pt idx="49">
                  <c:v>1.445118178443262E-2</c:v>
                </c:pt>
                <c:pt idx="50">
                  <c:v>2.1034525430021035E-2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1496"/>
        <c:axId val="360128360"/>
      </c:scatterChart>
      <c:valAx>
        <c:axId val="36013149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28360"/>
        <c:crosses val="autoZero"/>
        <c:crossBetween val="midCat"/>
      </c:valAx>
      <c:valAx>
        <c:axId val="360128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layout>
            <c:manualLayout>
              <c:xMode val="edge"/>
              <c:yMode val="edge"/>
              <c:x val="1.3840830449827011E-2"/>
              <c:y val="0.249784666968984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131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Горецкого, 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92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'Горецкого, 21'!$D$3:$D$14</c:f>
              <c:numCache>
                <c:formatCode>General</c:formatCode>
                <c:ptCount val="12"/>
                <c:pt idx="0">
                  <c:v>1.6085865625871203E-2</c:v>
                </c:pt>
                <c:pt idx="1">
                  <c:v>1.7977418455533873E-2</c:v>
                </c:pt>
                <c:pt idx="2">
                  <c:v>1.156258712015612E-2</c:v>
                </c:pt>
                <c:pt idx="3">
                  <c:v>4.084192918873711E-3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5.2160579871759136E-3</c:v>
                </c:pt>
                <c:pt idx="10">
                  <c:v>1.0745748536381378E-2</c:v>
                </c:pt>
                <c:pt idx="11">
                  <c:v>1.6714524672428212E-2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747205042276289"/>
                  <c:y val="-0.1242940182215443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'Горецкого, 21'!$D$16:$D$27</c:f>
              <c:numCache>
                <c:formatCode>General</c:formatCode>
                <c:ptCount val="12"/>
                <c:pt idx="0">
                  <c:v>1.8788681349316976E-2</c:v>
                </c:pt>
                <c:pt idx="1">
                  <c:v>1.3572623362141066E-2</c:v>
                </c:pt>
                <c:pt idx="2">
                  <c:v>1.6589071647616395E-2</c:v>
                </c:pt>
                <c:pt idx="3">
                  <c:v>7.0379146919431279E-3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7.5606356286590471E-3</c:v>
                </c:pt>
                <c:pt idx="10">
                  <c:v>9.425703930861444E-3</c:v>
                </c:pt>
                <c:pt idx="11">
                  <c:v>1.4579035405631447E-2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'Горецкого, 21'!$D$29:$D$40</c:f>
              <c:numCache>
                <c:formatCode>General</c:formatCode>
                <c:ptCount val="12"/>
                <c:pt idx="0">
                  <c:v>1.9227766936158349E-2</c:v>
                </c:pt>
                <c:pt idx="1">
                  <c:v>1.4075829383886256E-2</c:v>
                </c:pt>
                <c:pt idx="2">
                  <c:v>9.8661834402007254E-3</c:v>
                </c:pt>
                <c:pt idx="3">
                  <c:v>5.089211039866183E-3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5.4042375243936441E-3</c:v>
                </c:pt>
                <c:pt idx="10">
                  <c:v>1.3008084750487871E-2</c:v>
                </c:pt>
                <c:pt idx="11">
                  <c:v>1.6023139113465291E-2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'Горецкого, 21'!$D$42:$D$53</c:f>
              <c:numCache>
                <c:formatCode>General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29536"/>
        <c:axId val="360133064"/>
      </c:scatterChart>
      <c:valAx>
        <c:axId val="36012953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3064"/>
        <c:crosses val="autoZero"/>
        <c:crossBetween val="midCat"/>
      </c:valAx>
      <c:valAx>
        <c:axId val="360133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29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Горецкого, 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'Горецкого, 21'!$AB$3:$AB$53</c:f>
              <c:numCache>
                <c:formatCode>General</c:formatCode>
                <c:ptCount val="51"/>
                <c:pt idx="0">
                  <c:v>1.6085865625871203E-2</c:v>
                </c:pt>
                <c:pt idx="1">
                  <c:v>1.7977418455533873E-2</c:v>
                </c:pt>
                <c:pt idx="2">
                  <c:v>1.156258712015612E-2</c:v>
                </c:pt>
                <c:pt idx="3">
                  <c:v>4.084192918873711E-3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5.2160579871759136E-3</c:v>
                </c:pt>
                <c:pt idx="10">
                  <c:v>1.0745748536381378E-2</c:v>
                </c:pt>
                <c:pt idx="11">
                  <c:v>1.6714524672428212E-2</c:v>
                </c:pt>
                <c:pt idx="12">
                  <c:v>0</c:v>
                </c:pt>
                <c:pt idx="13">
                  <c:v>1.8788681349316976E-2</c:v>
                </c:pt>
                <c:pt idx="14">
                  <c:v>1.3572623362141066E-2</c:v>
                </c:pt>
                <c:pt idx="15">
                  <c:v>1.6589071647616395E-2</c:v>
                </c:pt>
                <c:pt idx="16">
                  <c:v>7.0379146919431279E-3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7.5606356286590471E-3</c:v>
                </c:pt>
                <c:pt idx="23">
                  <c:v>9.425703930861444E-3</c:v>
                </c:pt>
                <c:pt idx="24">
                  <c:v>1.4579035405631447E-2</c:v>
                </c:pt>
                <c:pt idx="25">
                  <c:v>0</c:v>
                </c:pt>
                <c:pt idx="26">
                  <c:v>1.9227766936158349E-2</c:v>
                </c:pt>
                <c:pt idx="27">
                  <c:v>1.4075829383886256E-2</c:v>
                </c:pt>
                <c:pt idx="28">
                  <c:v>9.8661834402007254E-3</c:v>
                </c:pt>
                <c:pt idx="29">
                  <c:v>5.089211039866183E-3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5.4042375243936441E-3</c:v>
                </c:pt>
                <c:pt idx="36">
                  <c:v>1.3008084750487871E-2</c:v>
                </c:pt>
                <c:pt idx="37">
                  <c:v>1.6023139113465291E-2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0712"/>
        <c:axId val="360136592"/>
      </c:scatterChart>
      <c:valAx>
        <c:axId val="36013071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6592"/>
        <c:crosses val="autoZero"/>
        <c:crossBetween val="midCat"/>
      </c:valAx>
      <c:valAx>
        <c:axId val="360136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0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Горецкого, 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98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'Горецкого, 21'!$C$3:$C$14</c:f>
              <c:numCache>
                <c:formatCode>General</c:formatCode>
                <c:ptCount val="12"/>
                <c:pt idx="0">
                  <c:v>3.5518621114188985E-2</c:v>
                </c:pt>
                <c:pt idx="1">
                  <c:v>3.9695290858725758E-2</c:v>
                </c:pt>
                <c:pt idx="2">
                  <c:v>2.5530932594644506E-2</c:v>
                </c:pt>
                <c:pt idx="3">
                  <c:v>9.0181594336719E-3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1.1517389966143429E-2</c:v>
                </c:pt>
                <c:pt idx="10">
                  <c:v>2.3727300707910126E-2</c:v>
                </c:pt>
                <c:pt idx="11">
                  <c:v>3.6906740535549397E-2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747205042276289"/>
                  <c:y val="-0.1242940182215444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'Горецкого, 21'!$C$16:$C$27</c:f>
              <c:numCache>
                <c:formatCode>General</c:formatCode>
                <c:ptCount val="12"/>
                <c:pt idx="0">
                  <c:v>4.1486611265004615E-2</c:v>
                </c:pt>
                <c:pt idx="1">
                  <c:v>2.996922129886119E-2</c:v>
                </c:pt>
                <c:pt idx="2">
                  <c:v>3.6629732225300096E-2</c:v>
                </c:pt>
                <c:pt idx="3">
                  <c:v>1.5540166204986151E-2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1.6694367497691598E-2</c:v>
                </c:pt>
                <c:pt idx="10">
                  <c:v>2.0812557710064638E-2</c:v>
                </c:pt>
                <c:pt idx="11">
                  <c:v>3.2191443521083413E-2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'Горецкого, 21'!$C$29:$C$40</c:f>
              <c:numCache>
                <c:formatCode>General</c:formatCode>
                <c:ptCount val="12"/>
                <c:pt idx="0">
                  <c:v>4.2456140350877192E-2</c:v>
                </c:pt>
                <c:pt idx="1">
                  <c:v>3.1080332409972301E-2</c:v>
                </c:pt>
                <c:pt idx="2">
                  <c:v>2.1785164666051092E-2</c:v>
                </c:pt>
                <c:pt idx="3">
                  <c:v>1.123730378578024E-2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1.1932902431517392E-2</c:v>
                </c:pt>
                <c:pt idx="10">
                  <c:v>2.8722683902739302E-2</c:v>
                </c:pt>
                <c:pt idx="11">
                  <c:v>3.5380116959064331E-2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'Горецкого, 21'!$C$42:$C$53</c:f>
              <c:numCache>
                <c:formatCode>General</c:formatCode>
                <c:ptCount val="1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4632"/>
        <c:axId val="360135024"/>
      </c:scatterChart>
      <c:valAx>
        <c:axId val="3601346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5024"/>
        <c:crosses val="autoZero"/>
        <c:crossBetween val="midCat"/>
      </c:valAx>
      <c:valAx>
        <c:axId val="360135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4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Горецкого, 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'Горецкого, 21'!$AC$3:$AC$53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'Горецкого, 21'!$AA$3:$AA$53</c:f>
              <c:numCache>
                <c:formatCode>General</c:formatCode>
                <c:ptCount val="51"/>
                <c:pt idx="0">
                  <c:v>3.5518621114188985E-2</c:v>
                </c:pt>
                <c:pt idx="1">
                  <c:v>3.9695290858725758E-2</c:v>
                </c:pt>
                <c:pt idx="2">
                  <c:v>2.5530932594644506E-2</c:v>
                </c:pt>
                <c:pt idx="3">
                  <c:v>9.0181594336719E-3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1.1517389966143429E-2</c:v>
                </c:pt>
                <c:pt idx="10">
                  <c:v>2.3727300707910126E-2</c:v>
                </c:pt>
                <c:pt idx="11">
                  <c:v>3.6906740535549397E-2</c:v>
                </c:pt>
                <c:pt idx="12">
                  <c:v>0</c:v>
                </c:pt>
                <c:pt idx="13">
                  <c:v>4.1486611265004615E-2</c:v>
                </c:pt>
                <c:pt idx="14">
                  <c:v>2.996922129886119E-2</c:v>
                </c:pt>
                <c:pt idx="15">
                  <c:v>3.6629732225300096E-2</c:v>
                </c:pt>
                <c:pt idx="16">
                  <c:v>1.5540166204986151E-2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1.6694367497691598E-2</c:v>
                </c:pt>
                <c:pt idx="23">
                  <c:v>2.0812557710064638E-2</c:v>
                </c:pt>
                <c:pt idx="24">
                  <c:v>3.2191443521083413E-2</c:v>
                </c:pt>
                <c:pt idx="25">
                  <c:v>0</c:v>
                </c:pt>
                <c:pt idx="26">
                  <c:v>4.2456140350877192E-2</c:v>
                </c:pt>
                <c:pt idx="27">
                  <c:v>3.1080332409972301E-2</c:v>
                </c:pt>
                <c:pt idx="28">
                  <c:v>2.1785164666051092E-2</c:v>
                </c:pt>
                <c:pt idx="29">
                  <c:v>1.123730378578024E-2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1.1932902431517392E-2</c:v>
                </c:pt>
                <c:pt idx="36">
                  <c:v>2.8722683902739302E-2</c:v>
                </c:pt>
                <c:pt idx="37">
                  <c:v>3.5380116959064331E-2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5416"/>
        <c:axId val="360135808"/>
      </c:scatterChart>
      <c:valAx>
        <c:axId val="36013541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5808"/>
        <c:crosses val="autoZero"/>
        <c:crossBetween val="midCat"/>
      </c:valAx>
      <c:valAx>
        <c:axId val="360135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5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Калиновского, 60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1177524089765604"/>
                  <c:y val="6.864795041981008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'Калиновского, 60'!$D$3:$D$14</c:f>
              <c:numCache>
                <c:formatCode>General</c:formatCode>
                <c:ptCount val="12"/>
                <c:pt idx="0">
                  <c:v>1.4860092366204836E-2</c:v>
                </c:pt>
                <c:pt idx="1">
                  <c:v>1.6517250747079597E-2</c:v>
                </c:pt>
                <c:pt idx="2">
                  <c:v>1.2007606628633524E-2</c:v>
                </c:pt>
                <c:pt idx="3">
                  <c:v>4.6998098342841618E-3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3.9934800325998367E-3</c:v>
                </c:pt>
                <c:pt idx="10">
                  <c:v>9.8342841619125237E-3</c:v>
                </c:pt>
                <c:pt idx="11">
                  <c:v>9.9972833469165988E-3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8.3242060140406388E-2"/>
                  <c:y val="-1.300600513940993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'Калиновского, 60'!$D$16:$D$27</c:f>
              <c:numCache>
                <c:formatCode>General</c:formatCode>
                <c:ptCount val="12"/>
                <c:pt idx="0">
                  <c:v>1.5512089106221136E-2</c:v>
                </c:pt>
                <c:pt idx="1">
                  <c:v>1.8174409127954361E-2</c:v>
                </c:pt>
                <c:pt idx="2">
                  <c:v>1.1029611518609074E-2</c:v>
                </c:pt>
                <c:pt idx="3">
                  <c:v>4.1021461559358867E-3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4.3466449334419992E-3</c:v>
                </c:pt>
                <c:pt idx="10">
                  <c:v>1.1029611518609074E-2</c:v>
                </c:pt>
                <c:pt idx="11">
                  <c:v>1.7984243412116272E-2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2877693921477859E-3"/>
                  <c:y val="0.415198911654368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'Калиновского, 60'!$D$29:$D$40</c:f>
              <c:numCache>
                <c:formatCode>General</c:formatCode>
                <c:ptCount val="12"/>
                <c:pt idx="0">
                  <c:v>1.9369736484650908E-2</c:v>
                </c:pt>
                <c:pt idx="1">
                  <c:v>1.3746264602010323E-2</c:v>
                </c:pt>
                <c:pt idx="2">
                  <c:v>1.7006248302091822E-2</c:v>
                </c:pt>
                <c:pt idx="3">
                  <c:v>6.1668024993208363E-3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4.7269763651181743E-3</c:v>
                </c:pt>
                <c:pt idx="10">
                  <c:v>8.774789459386036E-3</c:v>
                </c:pt>
                <c:pt idx="11">
                  <c:v>1.1138277641945124E-2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238926881544658"/>
                  <c:y val="0.167440876173200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'Калиновского, 60'!$D$42:$D$53</c:f>
              <c:numCache>
                <c:formatCode>General</c:formatCode>
                <c:ptCount val="12"/>
                <c:pt idx="0">
                  <c:v>1.6517250747079597E-2</c:v>
                </c:pt>
                <c:pt idx="1">
                  <c:v>1.0703613148600924E-2</c:v>
                </c:pt>
                <c:pt idx="2">
                  <c:v>7.063298016843249E-3</c:v>
                </c:pt>
                <c:pt idx="3">
                  <c:v>3.2871502309155119E-3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4.3194784026079867E-3</c:v>
                </c:pt>
                <c:pt idx="10">
                  <c:v>9.5626188535724004E-3</c:v>
                </c:pt>
                <c:pt idx="11">
                  <c:v>1.5865254007063297E-2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6984"/>
        <c:axId val="360125616"/>
      </c:scatterChart>
      <c:valAx>
        <c:axId val="36013698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25616"/>
        <c:crosses val="autoZero"/>
        <c:crossBetween val="midCat"/>
      </c:valAx>
      <c:valAx>
        <c:axId val="360125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6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Калиновского, 60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'Калиновского, 60'!$AB$3:$AB$53</c:f>
              <c:numCache>
                <c:formatCode>General</c:formatCode>
                <c:ptCount val="51"/>
                <c:pt idx="0">
                  <c:v>1.4860092366204836E-2</c:v>
                </c:pt>
                <c:pt idx="1">
                  <c:v>1.6517250747079597E-2</c:v>
                </c:pt>
                <c:pt idx="2">
                  <c:v>1.2007606628633524E-2</c:v>
                </c:pt>
                <c:pt idx="3">
                  <c:v>4.6998098342841618E-3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3.9934800325998367E-3</c:v>
                </c:pt>
                <c:pt idx="10">
                  <c:v>9.8342841619125237E-3</c:v>
                </c:pt>
                <c:pt idx="11">
                  <c:v>9.9972833469165988E-3</c:v>
                </c:pt>
                <c:pt idx="12">
                  <c:v>0</c:v>
                </c:pt>
                <c:pt idx="13">
                  <c:v>1.5512089106221136E-2</c:v>
                </c:pt>
                <c:pt idx="14">
                  <c:v>1.8174409127954361E-2</c:v>
                </c:pt>
                <c:pt idx="15">
                  <c:v>1.1029611518609074E-2</c:v>
                </c:pt>
                <c:pt idx="16">
                  <c:v>4.1021461559358867E-3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4.3466449334419992E-3</c:v>
                </c:pt>
                <c:pt idx="23">
                  <c:v>1.1029611518609074E-2</c:v>
                </c:pt>
                <c:pt idx="24">
                  <c:v>1.7984243412116272E-2</c:v>
                </c:pt>
                <c:pt idx="25">
                  <c:v>0</c:v>
                </c:pt>
                <c:pt idx="26">
                  <c:v>1.9369736484650908E-2</c:v>
                </c:pt>
                <c:pt idx="27">
                  <c:v>1.3746264602010323E-2</c:v>
                </c:pt>
                <c:pt idx="28">
                  <c:v>1.7006248302091822E-2</c:v>
                </c:pt>
                <c:pt idx="29">
                  <c:v>6.1668024993208363E-3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4.7269763651181743E-3</c:v>
                </c:pt>
                <c:pt idx="36">
                  <c:v>8.774789459386036E-3</c:v>
                </c:pt>
                <c:pt idx="37">
                  <c:v>1.1138277641945124E-2</c:v>
                </c:pt>
                <c:pt idx="38">
                  <c:v>0</c:v>
                </c:pt>
                <c:pt idx="39">
                  <c:v>1.6517250747079597E-2</c:v>
                </c:pt>
                <c:pt idx="40">
                  <c:v>1.0703613148600924E-2</c:v>
                </c:pt>
                <c:pt idx="41">
                  <c:v>7.063298016843249E-3</c:v>
                </c:pt>
                <c:pt idx="42">
                  <c:v>3.2871502309155119E-3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4.3194784026079867E-3</c:v>
                </c:pt>
                <c:pt idx="49">
                  <c:v>9.5626188535724004E-3</c:v>
                </c:pt>
                <c:pt idx="50">
                  <c:v>1.5865254007063297E-2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26400"/>
        <c:axId val="360126792"/>
      </c:scatterChart>
      <c:valAx>
        <c:axId val="36012640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126792"/>
        <c:crosses val="autoZero"/>
        <c:crossBetween val="midCat"/>
      </c:valAx>
      <c:valAx>
        <c:axId val="360126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126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Калиновского, 60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1177524089765609"/>
                  <c:y val="6.864795041981008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'Калиновского, 60'!$C$3:$C$14</c:f>
              <c:numCache>
                <c:formatCode>General</c:formatCode>
                <c:ptCount val="12"/>
                <c:pt idx="0">
                  <c:v>2.5961082107261512E-2</c:v>
                </c:pt>
                <c:pt idx="1">
                  <c:v>2.8856193640246795E-2</c:v>
                </c:pt>
                <c:pt idx="2">
                  <c:v>2.0977693402942574E-2</c:v>
                </c:pt>
                <c:pt idx="3">
                  <c:v>8.2107261509254872E-3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6.9767441860465115E-3</c:v>
                </c:pt>
                <c:pt idx="10">
                  <c:v>1.7180825818699574E-2</c:v>
                </c:pt>
                <c:pt idx="11">
                  <c:v>1.7465590887517795E-2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8.3242060140406457E-2"/>
                  <c:y val="-1.300600513940993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'Калиновского, 60'!$C$16:$C$27</c:f>
              <c:numCache>
                <c:formatCode>General</c:formatCode>
                <c:ptCount val="12"/>
                <c:pt idx="0">
                  <c:v>2.7100142382534411E-2</c:v>
                </c:pt>
                <c:pt idx="1">
                  <c:v>3.1751305173232089E-2</c:v>
                </c:pt>
                <c:pt idx="2">
                  <c:v>1.9269102990033222E-2</c:v>
                </c:pt>
                <c:pt idx="3">
                  <c:v>7.1665875652586614E-3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7.5937351684859994E-3</c:v>
                </c:pt>
                <c:pt idx="10">
                  <c:v>1.9269102990033222E-2</c:v>
                </c:pt>
                <c:pt idx="11">
                  <c:v>3.1419079259610821E-2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2877693921477911E-3"/>
                  <c:y val="0.415198911654368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'Калиновского, 60'!$C$29:$C$40</c:f>
              <c:numCache>
                <c:formatCode>General</c:formatCode>
                <c:ptCount val="12"/>
                <c:pt idx="0">
                  <c:v>3.383958234456573E-2</c:v>
                </c:pt>
                <c:pt idx="1">
                  <c:v>2.4015187470336971E-2</c:v>
                </c:pt>
                <c:pt idx="2">
                  <c:v>2.9710488846701473E-2</c:v>
                </c:pt>
                <c:pt idx="3">
                  <c:v>1.0773611770289512E-2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8.2581869957285229E-3</c:v>
                </c:pt>
                <c:pt idx="10">
                  <c:v>1.5329852871381109E-2</c:v>
                </c:pt>
                <c:pt idx="11">
                  <c:v>1.9458946369245372E-2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238926881544664"/>
                  <c:y val="0.167440876173200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'Калиновского, 60'!$C$42:$C$53</c:f>
              <c:numCache>
                <c:formatCode>General</c:formatCode>
                <c:ptCount val="12"/>
                <c:pt idx="0">
                  <c:v>2.8856193640246795E-2</c:v>
                </c:pt>
                <c:pt idx="1">
                  <c:v>1.8699572852396772E-2</c:v>
                </c:pt>
                <c:pt idx="2">
                  <c:v>1.2339819648789748E-2</c:v>
                </c:pt>
                <c:pt idx="3">
                  <c:v>5.7427622211675368E-3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7.5462743236829619E-3</c:v>
                </c:pt>
                <c:pt idx="10">
                  <c:v>1.6706217370669199E-2</c:v>
                </c:pt>
                <c:pt idx="11">
                  <c:v>2.7717133364973896E-2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28752"/>
        <c:axId val="360129928"/>
      </c:scatterChart>
      <c:valAx>
        <c:axId val="3601287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129928"/>
        <c:crosses val="autoZero"/>
        <c:crossBetween val="midCat"/>
      </c:valAx>
      <c:valAx>
        <c:axId val="360129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 жилой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128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Калиновского, 60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'Калиновского, 60'!$AC$3:$AC$53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'Калиновского, 60'!$AA$3:$AA$53</c:f>
              <c:numCache>
                <c:formatCode>General</c:formatCode>
                <c:ptCount val="51"/>
                <c:pt idx="0">
                  <c:v>2.5961082107261512E-2</c:v>
                </c:pt>
                <c:pt idx="1">
                  <c:v>2.8856193640246795E-2</c:v>
                </c:pt>
                <c:pt idx="2">
                  <c:v>2.0977693402942574E-2</c:v>
                </c:pt>
                <c:pt idx="3">
                  <c:v>8.2107261509254872E-3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6.9767441860465115E-3</c:v>
                </c:pt>
                <c:pt idx="10">
                  <c:v>1.7180825818699574E-2</c:v>
                </c:pt>
                <c:pt idx="11">
                  <c:v>1.7465590887517795E-2</c:v>
                </c:pt>
                <c:pt idx="12">
                  <c:v>0</c:v>
                </c:pt>
                <c:pt idx="13">
                  <c:v>2.7100142382534411E-2</c:v>
                </c:pt>
                <c:pt idx="14">
                  <c:v>3.1751305173232089E-2</c:v>
                </c:pt>
                <c:pt idx="15">
                  <c:v>1.9269102990033222E-2</c:v>
                </c:pt>
                <c:pt idx="16">
                  <c:v>7.1665875652586614E-3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7.5937351684859994E-3</c:v>
                </c:pt>
                <c:pt idx="23">
                  <c:v>1.9269102990033222E-2</c:v>
                </c:pt>
                <c:pt idx="24">
                  <c:v>3.1419079259610821E-2</c:v>
                </c:pt>
                <c:pt idx="25">
                  <c:v>0</c:v>
                </c:pt>
                <c:pt idx="26">
                  <c:v>3.383958234456573E-2</c:v>
                </c:pt>
                <c:pt idx="27">
                  <c:v>2.4015187470336971E-2</c:v>
                </c:pt>
                <c:pt idx="28">
                  <c:v>2.9710488846701473E-2</c:v>
                </c:pt>
                <c:pt idx="29">
                  <c:v>1.0773611770289512E-2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8.2581869957285229E-3</c:v>
                </c:pt>
                <c:pt idx="36">
                  <c:v>1.5329852871381109E-2</c:v>
                </c:pt>
                <c:pt idx="37">
                  <c:v>1.9458946369245372E-2</c:v>
                </c:pt>
                <c:pt idx="38">
                  <c:v>0</c:v>
                </c:pt>
                <c:pt idx="39">
                  <c:v>2.8856193640246795E-2</c:v>
                </c:pt>
                <c:pt idx="40">
                  <c:v>1.8699572852396772E-2</c:v>
                </c:pt>
                <c:pt idx="41">
                  <c:v>1.2339819648789748E-2</c:v>
                </c:pt>
                <c:pt idx="42">
                  <c:v>5.7427622211675368E-3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7.5462743236829619E-3</c:v>
                </c:pt>
                <c:pt idx="49">
                  <c:v>1.6706217370669199E-2</c:v>
                </c:pt>
                <c:pt idx="50">
                  <c:v>2.7717133364973896E-2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8944"/>
        <c:axId val="360140904"/>
      </c:scatterChart>
      <c:valAx>
        <c:axId val="36013894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0140904"/>
        <c:crosses val="autoZero"/>
        <c:crossBetween val="midCat"/>
      </c:valAx>
      <c:valAx>
        <c:axId val="360140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жилой площади]</a:t>
                </a:r>
              </a:p>
            </c:rich>
          </c:tx>
          <c:layout>
            <c:manualLayout>
              <c:xMode val="edge"/>
              <c:yMode val="edge"/>
              <c:x val="2.5374855824682813E-2"/>
              <c:y val="0.240472046257375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601389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Кальварийская, 44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1177524089765609"/>
                  <c:y val="6.864795041981008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'Кальварийская, 44'!$D$3:$D$14</c:f>
              <c:numCache>
                <c:formatCode>General</c:formatCode>
                <c:ptCount val="12"/>
                <c:pt idx="0">
                  <c:v>9.3523359757125991E-3</c:v>
                </c:pt>
                <c:pt idx="1">
                  <c:v>9.6559284870973185E-3</c:v>
                </c:pt>
                <c:pt idx="2">
                  <c:v>1.0109630629111148E-2</c:v>
                </c:pt>
                <c:pt idx="3">
                  <c:v>3.4356552538370722E-3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3.8269522685107104E-3</c:v>
                </c:pt>
                <c:pt idx="10">
                  <c:v>5.9099342216225332E-3</c:v>
                </c:pt>
                <c:pt idx="11">
                  <c:v>7.7871479170180469E-3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8.3242060140406457E-2"/>
                  <c:y val="-1.300600513940993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'Кальварийская, 44'!$D$16:$D$27</c:f>
              <c:numCache>
                <c:formatCode>General</c:formatCode>
                <c:ptCount val="12"/>
                <c:pt idx="0">
                  <c:v>9.1836734693877559E-3</c:v>
                </c:pt>
                <c:pt idx="1">
                  <c:v>1.1140158542755945E-2</c:v>
                </c:pt>
                <c:pt idx="2">
                  <c:v>7.2727272727272727E-3</c:v>
                </c:pt>
                <c:pt idx="3">
                  <c:v>2.631135098667566E-3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4.1356046550851747E-3</c:v>
                </c:pt>
                <c:pt idx="10">
                  <c:v>7.375611401585427E-3</c:v>
                </c:pt>
                <c:pt idx="11">
                  <c:v>1.0222634508348793E-2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2877693921477911E-3"/>
                  <c:y val="0.415198911654368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'Кальварийская, 44'!$D$29:$D$40</c:f>
              <c:numCache>
                <c:formatCode>General</c:formatCode>
                <c:ptCount val="12"/>
                <c:pt idx="0">
                  <c:v>1.0814639905548998E-2</c:v>
                </c:pt>
                <c:pt idx="1">
                  <c:v>7.5898127846179796E-3</c:v>
                </c:pt>
                <c:pt idx="2">
                  <c:v>9.6812278630460449E-3</c:v>
                </c:pt>
                <c:pt idx="3">
                  <c:v>4.3852251644459434E-3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4.6027997976049919E-3</c:v>
                </c:pt>
                <c:pt idx="10">
                  <c:v>5.2234778208804181E-3</c:v>
                </c:pt>
                <c:pt idx="11">
                  <c:v>7.8377466689155007E-3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238926881544664"/>
                  <c:y val="0.167440876173200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'Кальварийская, 44'!$D$42:$D$53</c:f>
              <c:numCache>
                <c:formatCode>General</c:formatCode>
                <c:ptCount val="12"/>
                <c:pt idx="0">
                  <c:v>1.0416596390622365E-2</c:v>
                </c:pt>
                <c:pt idx="1">
                  <c:v>7.375611401585427E-3</c:v>
                </c:pt>
                <c:pt idx="2">
                  <c:v>6.1747343565525387E-3</c:v>
                </c:pt>
                <c:pt idx="3">
                  <c:v>2.523191094619666E-3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2.5130713442401754E-3</c:v>
                </c:pt>
                <c:pt idx="10">
                  <c:v>7.3148928993084835E-3</c:v>
                </c:pt>
                <c:pt idx="11">
                  <c:v>8.9391128352167316E-3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38552"/>
        <c:axId val="360138160"/>
      </c:scatterChart>
      <c:valAx>
        <c:axId val="3601385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8160"/>
        <c:crosses val="autoZero"/>
        <c:crossBetween val="midCat"/>
      </c:valAx>
      <c:valAx>
        <c:axId val="360138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38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64-2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'Брестская, 64-2'!$AA$3:$AA$53</c:f>
              <c:numCache>
                <c:formatCode>General</c:formatCode>
                <c:ptCount val="51"/>
                <c:pt idx="0">
                  <c:v>4.3861788617886178E-2</c:v>
                </c:pt>
                <c:pt idx="1">
                  <c:v>4.4186991869918701E-2</c:v>
                </c:pt>
                <c:pt idx="2">
                  <c:v>3.2845528455284552E-2</c:v>
                </c:pt>
                <c:pt idx="3">
                  <c:v>1.508130081300813E-2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1.483739837398374E-2</c:v>
                </c:pt>
                <c:pt idx="10">
                  <c:v>2.6707317073170731E-2</c:v>
                </c:pt>
                <c:pt idx="11">
                  <c:v>2.8008130081300816E-2</c:v>
                </c:pt>
                <c:pt idx="12">
                  <c:v>0</c:v>
                </c:pt>
                <c:pt idx="13">
                  <c:v>3.8211382113821135E-2</c:v>
                </c:pt>
                <c:pt idx="14">
                  <c:v>4.1325203252032518E-2</c:v>
                </c:pt>
                <c:pt idx="15">
                  <c:v>2.7520325203252035E-2</c:v>
                </c:pt>
                <c:pt idx="16">
                  <c:v>1.0609756097560976E-2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1.3333333333333332E-2</c:v>
                </c:pt>
                <c:pt idx="23">
                  <c:v>2.4715447154471545E-2</c:v>
                </c:pt>
                <c:pt idx="24">
                  <c:v>3.4024390243902441E-2</c:v>
                </c:pt>
                <c:pt idx="25">
                  <c:v>0</c:v>
                </c:pt>
                <c:pt idx="26">
                  <c:v>3.4959349593495934E-2</c:v>
                </c:pt>
                <c:pt idx="27">
                  <c:v>3.2398373983739841E-2</c:v>
                </c:pt>
                <c:pt idx="28">
                  <c:v>3.471544715447155E-2</c:v>
                </c:pt>
                <c:pt idx="29">
                  <c:v>1.2048780487804878E-2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1.4890243902439025E-2</c:v>
                </c:pt>
                <c:pt idx="36">
                  <c:v>1.9024390243902439E-2</c:v>
                </c:pt>
                <c:pt idx="37">
                  <c:v>2.8455284552845527E-2</c:v>
                </c:pt>
                <c:pt idx="38">
                  <c:v>0</c:v>
                </c:pt>
                <c:pt idx="39">
                  <c:v>3.9349593495934955E-2</c:v>
                </c:pt>
                <c:pt idx="40">
                  <c:v>2.7195121951219516E-2</c:v>
                </c:pt>
                <c:pt idx="41">
                  <c:v>1.9349593495934962E-2</c:v>
                </c:pt>
                <c:pt idx="42">
                  <c:v>9.8373983739837387E-3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0.01</c:v>
                </c:pt>
                <c:pt idx="49">
                  <c:v>2.597560975609756E-2</c:v>
                </c:pt>
                <c:pt idx="50">
                  <c:v>3.3536585365853661E-2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159744"/>
        <c:axId val="355161704"/>
      </c:scatterChart>
      <c:valAx>
        <c:axId val="35515974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161704"/>
        <c:crosses val="autoZero"/>
        <c:crossBetween val="midCat"/>
      </c:valAx>
      <c:valAx>
        <c:axId val="355161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159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Кальварийская, 44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'Кальварийская, 44'!$AB$3:$AB$53</c:f>
              <c:numCache>
                <c:formatCode>General</c:formatCode>
                <c:ptCount val="51"/>
                <c:pt idx="0">
                  <c:v>9.3523359757125991E-3</c:v>
                </c:pt>
                <c:pt idx="1">
                  <c:v>9.6559284870973185E-3</c:v>
                </c:pt>
                <c:pt idx="2">
                  <c:v>1.0109630629111148E-2</c:v>
                </c:pt>
                <c:pt idx="3">
                  <c:v>3.4356552538370722E-3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3.8269522685107104E-3</c:v>
                </c:pt>
                <c:pt idx="10">
                  <c:v>5.9099342216225332E-3</c:v>
                </c:pt>
                <c:pt idx="11">
                  <c:v>7.7871479170180469E-3</c:v>
                </c:pt>
                <c:pt idx="12">
                  <c:v>0</c:v>
                </c:pt>
                <c:pt idx="13">
                  <c:v>9.1836734693877559E-3</c:v>
                </c:pt>
                <c:pt idx="14">
                  <c:v>1.1140158542755945E-2</c:v>
                </c:pt>
                <c:pt idx="15">
                  <c:v>7.2727272727272727E-3</c:v>
                </c:pt>
                <c:pt idx="16">
                  <c:v>2.631135098667566E-3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4.1356046550851747E-3</c:v>
                </c:pt>
                <c:pt idx="23">
                  <c:v>7.375611401585427E-3</c:v>
                </c:pt>
                <c:pt idx="24">
                  <c:v>1.0222634508348793E-2</c:v>
                </c:pt>
                <c:pt idx="25">
                  <c:v>0</c:v>
                </c:pt>
                <c:pt idx="26">
                  <c:v>1.0814639905548998E-2</c:v>
                </c:pt>
                <c:pt idx="27">
                  <c:v>7.5898127846179796E-3</c:v>
                </c:pt>
                <c:pt idx="28">
                  <c:v>9.6812278630460449E-3</c:v>
                </c:pt>
                <c:pt idx="29">
                  <c:v>4.3852251644459434E-3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4.6027997976049919E-3</c:v>
                </c:pt>
                <c:pt idx="36">
                  <c:v>5.2234778208804181E-3</c:v>
                </c:pt>
                <c:pt idx="37">
                  <c:v>7.8377466689155007E-3</c:v>
                </c:pt>
                <c:pt idx="38">
                  <c:v>0</c:v>
                </c:pt>
                <c:pt idx="39">
                  <c:v>1.0416596390622365E-2</c:v>
                </c:pt>
                <c:pt idx="40">
                  <c:v>7.375611401585427E-3</c:v>
                </c:pt>
                <c:pt idx="41">
                  <c:v>6.1747343565525387E-3</c:v>
                </c:pt>
                <c:pt idx="42">
                  <c:v>2.523191094619666E-3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2.5130713442401754E-3</c:v>
                </c:pt>
                <c:pt idx="49">
                  <c:v>7.3148928993084835E-3</c:v>
                </c:pt>
                <c:pt idx="50">
                  <c:v>8.9391128352167316E-3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140120"/>
        <c:axId val="360140512"/>
      </c:scatterChart>
      <c:valAx>
        <c:axId val="36014012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40512"/>
        <c:crosses val="autoZero"/>
        <c:crossBetween val="midCat"/>
      </c:valAx>
      <c:valAx>
        <c:axId val="360140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0140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Кальварийская, 44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1177524089765618"/>
                  <c:y val="6.864795041981008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'Кальварийская, 44'!$C$3:$C$14</c:f>
              <c:numCache>
                <c:formatCode>General</c:formatCode>
                <c:ptCount val="12"/>
                <c:pt idx="0">
                  <c:v>2.3446088794926004E-2</c:v>
                </c:pt>
                <c:pt idx="1">
                  <c:v>2.4207188160676532E-2</c:v>
                </c:pt>
                <c:pt idx="2">
                  <c:v>2.5344608879492598E-2</c:v>
                </c:pt>
                <c:pt idx="3">
                  <c:v>8.6131078224101487E-3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9.594080338266385E-3</c:v>
                </c:pt>
                <c:pt idx="10">
                  <c:v>1.4816067653276956E-2</c:v>
                </c:pt>
                <c:pt idx="11">
                  <c:v>1.9522198731501059E-2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8.3242060140406526E-2"/>
                  <c:y val="-1.300600513940994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'Кальварийская, 44'!$C$16:$C$27</c:f>
              <c:numCache>
                <c:formatCode>General</c:formatCode>
                <c:ptCount val="12"/>
                <c:pt idx="0">
                  <c:v>2.3023255813953491E-2</c:v>
                </c:pt>
                <c:pt idx="1">
                  <c:v>2.7928118393234672E-2</c:v>
                </c:pt>
                <c:pt idx="2">
                  <c:v>1.8232558139534883E-2</c:v>
                </c:pt>
                <c:pt idx="3">
                  <c:v>6.5961945031712474E-3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1.0367864693446088E-2</c:v>
                </c:pt>
                <c:pt idx="10">
                  <c:v>1.8490486257928117E-2</c:v>
                </c:pt>
                <c:pt idx="11">
                  <c:v>2.5627906976744184E-2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6.2877693921477946E-3"/>
                  <c:y val="0.415198911654368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'Кальварийская, 44'!$C$29:$C$40</c:f>
              <c:numCache>
                <c:formatCode>General</c:formatCode>
                <c:ptCount val="12"/>
                <c:pt idx="0">
                  <c:v>2.7112050739957719E-2</c:v>
                </c:pt>
                <c:pt idx="1">
                  <c:v>1.9027484143763214E-2</c:v>
                </c:pt>
                <c:pt idx="2">
                  <c:v>2.4270613107822411E-2</c:v>
                </c:pt>
                <c:pt idx="3">
                  <c:v>1.0993657505285413E-2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1.1539112050739958E-2</c:v>
                </c:pt>
                <c:pt idx="10">
                  <c:v>1.3095137420718815E-2</c:v>
                </c:pt>
                <c:pt idx="11">
                  <c:v>1.9649048625792812E-2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238926881544672"/>
                  <c:y val="0.167440876173200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'Кальварийская, 44'!$C$42:$C$53</c:f>
              <c:numCache>
                <c:formatCode>General</c:formatCode>
                <c:ptCount val="12"/>
                <c:pt idx="0">
                  <c:v>2.6114164904862579E-2</c:v>
                </c:pt>
                <c:pt idx="1">
                  <c:v>1.8490486257928117E-2</c:v>
                </c:pt>
                <c:pt idx="2">
                  <c:v>1.5479915433403805E-2</c:v>
                </c:pt>
                <c:pt idx="3">
                  <c:v>6.3255813953488373E-3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6.3002114164904862E-3</c:v>
                </c:pt>
                <c:pt idx="10">
                  <c:v>1.833826638477801E-2</c:v>
                </c:pt>
                <c:pt idx="11">
                  <c:v>2.2410147991543339E-2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08080"/>
        <c:axId val="361606904"/>
      </c:scatterChart>
      <c:valAx>
        <c:axId val="36160808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06904"/>
        <c:crosses val="autoZero"/>
        <c:crossBetween val="midCat"/>
      </c:valAx>
      <c:valAx>
        <c:axId val="361606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08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Кальварийская, 44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'Кальварийская, 44'!$AC$3:$AC$53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'Кальварийская, 44'!$AA$3:$AA$53</c:f>
              <c:numCache>
                <c:formatCode>General</c:formatCode>
                <c:ptCount val="51"/>
                <c:pt idx="0">
                  <c:v>2.3446088794926004E-2</c:v>
                </c:pt>
                <c:pt idx="1">
                  <c:v>2.4207188160676532E-2</c:v>
                </c:pt>
                <c:pt idx="2">
                  <c:v>2.5344608879492598E-2</c:v>
                </c:pt>
                <c:pt idx="3">
                  <c:v>8.6131078224101487E-3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9.594080338266385E-3</c:v>
                </c:pt>
                <c:pt idx="10">
                  <c:v>1.4816067653276956E-2</c:v>
                </c:pt>
                <c:pt idx="11">
                  <c:v>1.9522198731501059E-2</c:v>
                </c:pt>
                <c:pt idx="12">
                  <c:v>0</c:v>
                </c:pt>
                <c:pt idx="13">
                  <c:v>2.3023255813953491E-2</c:v>
                </c:pt>
                <c:pt idx="14">
                  <c:v>2.7928118393234672E-2</c:v>
                </c:pt>
                <c:pt idx="15">
                  <c:v>1.8232558139534883E-2</c:v>
                </c:pt>
                <c:pt idx="16">
                  <c:v>6.5961945031712474E-3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1.0367864693446088E-2</c:v>
                </c:pt>
                <c:pt idx="23">
                  <c:v>1.8490486257928117E-2</c:v>
                </c:pt>
                <c:pt idx="24">
                  <c:v>2.5627906976744184E-2</c:v>
                </c:pt>
                <c:pt idx="25">
                  <c:v>0</c:v>
                </c:pt>
                <c:pt idx="26">
                  <c:v>2.7112050739957719E-2</c:v>
                </c:pt>
                <c:pt idx="27">
                  <c:v>1.9027484143763214E-2</c:v>
                </c:pt>
                <c:pt idx="28">
                  <c:v>2.4270613107822411E-2</c:v>
                </c:pt>
                <c:pt idx="29">
                  <c:v>1.0993657505285413E-2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1.1539112050739958E-2</c:v>
                </c:pt>
                <c:pt idx="36">
                  <c:v>1.3095137420718815E-2</c:v>
                </c:pt>
                <c:pt idx="37">
                  <c:v>1.9649048625792812E-2</c:v>
                </c:pt>
                <c:pt idx="38">
                  <c:v>0</c:v>
                </c:pt>
                <c:pt idx="39">
                  <c:v>2.6114164904862579E-2</c:v>
                </c:pt>
                <c:pt idx="40">
                  <c:v>1.8490486257928117E-2</c:v>
                </c:pt>
                <c:pt idx="41">
                  <c:v>1.5479915433403805E-2</c:v>
                </c:pt>
                <c:pt idx="42">
                  <c:v>6.3255813953488373E-3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6.3002114164904862E-3</c:v>
                </c:pt>
                <c:pt idx="49">
                  <c:v>1.833826638477801E-2</c:v>
                </c:pt>
                <c:pt idx="50">
                  <c:v>2.2410147991543339E-2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08864"/>
        <c:axId val="361613568"/>
      </c:scatterChart>
      <c:valAx>
        <c:axId val="36160886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3568"/>
        <c:crosses val="autoZero"/>
        <c:crossBetween val="midCat"/>
      </c:valAx>
      <c:valAx>
        <c:axId val="3616135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08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Левкова,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472758811722943"/>
                  <c:y val="0.125272704786247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'Левкова, 10'!$D$3:$D$14</c:f>
              <c:numCache>
                <c:formatCode>General</c:formatCode>
                <c:ptCount val="12"/>
                <c:pt idx="0">
                  <c:v>1.8429949699018719E-2</c:v>
                </c:pt>
                <c:pt idx="1">
                  <c:v>1.9938979137461864E-2</c:v>
                </c:pt>
                <c:pt idx="2">
                  <c:v>1.4018306258761441E-2</c:v>
                </c:pt>
                <c:pt idx="3">
                  <c:v>6.2752535664220331E-3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5.3846788158654242E-3</c:v>
                </c:pt>
                <c:pt idx="10">
                  <c:v>1.2294879195184299E-2</c:v>
                </c:pt>
                <c:pt idx="11">
                  <c:v>1.4026552321266594E-2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306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'Левкова, 10'!$D$16:$D$27</c:f>
              <c:numCache>
                <c:formatCode>General</c:formatCode>
                <c:ptCount val="12"/>
                <c:pt idx="0">
                  <c:v>1.7696050136060029E-2</c:v>
                </c:pt>
                <c:pt idx="1">
                  <c:v>2.195926445122454E-2</c:v>
                </c:pt>
                <c:pt idx="2">
                  <c:v>1.484291250927682E-2</c:v>
                </c:pt>
                <c:pt idx="3">
                  <c:v>5.6567988785354989E-3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5.9693246474808283E-3</c:v>
                </c:pt>
                <c:pt idx="10">
                  <c:v>1.094582336934114E-2</c:v>
                </c:pt>
                <c:pt idx="11">
                  <c:v>1.9081388636925867E-2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127945944473204E-2"/>
                  <c:y val="0.3839065012161441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'Левкова, 10'!$D$29:$D$40</c:f>
              <c:numCache>
                <c:formatCode>General</c:formatCode>
                <c:ptCount val="12"/>
                <c:pt idx="0">
                  <c:v>1.990681949369176E-2</c:v>
                </c:pt>
                <c:pt idx="1">
                  <c:v>1.3787416508617135E-2</c:v>
                </c:pt>
                <c:pt idx="2">
                  <c:v>1.792281685495176E-2</c:v>
                </c:pt>
                <c:pt idx="3">
                  <c:v>6.6199389791374618E-3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6.459965366537479E-3</c:v>
                </c:pt>
                <c:pt idx="10">
                  <c:v>9.0970561556856597E-3</c:v>
                </c:pt>
                <c:pt idx="11">
                  <c:v>1.4442153871526345E-2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18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'Левкова, 10'!$D$42:$D$53</c:f>
              <c:numCache>
                <c:formatCode>General</c:formatCode>
                <c:ptCount val="12"/>
                <c:pt idx="0">
                  <c:v>2.0218520656386574E-2</c:v>
                </c:pt>
                <c:pt idx="1">
                  <c:v>1.4209614908881009E-2</c:v>
                </c:pt>
                <c:pt idx="2">
                  <c:v>1.1024985569390616E-2</c:v>
                </c:pt>
                <c:pt idx="3">
                  <c:v>5.4588933784118082E-3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5.2205821720128637E-3</c:v>
                </c:pt>
                <c:pt idx="10">
                  <c:v>1.3417168302135732E-2</c:v>
                </c:pt>
                <c:pt idx="11">
                  <c:v>1.6285148841428218E-2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15920"/>
        <c:axId val="361611216"/>
      </c:scatterChart>
      <c:valAx>
        <c:axId val="36161592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1216"/>
        <c:crosses val="autoZero"/>
        <c:crossBetween val="midCat"/>
      </c:valAx>
      <c:valAx>
        <c:axId val="361611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5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Левкова,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'Левкова, 10'!$AB$3:$AB$53</c:f>
              <c:numCache>
                <c:formatCode>General</c:formatCode>
                <c:ptCount val="51"/>
                <c:pt idx="0">
                  <c:v>1.8429949699018719E-2</c:v>
                </c:pt>
                <c:pt idx="1">
                  <c:v>1.9938979137461864E-2</c:v>
                </c:pt>
                <c:pt idx="2">
                  <c:v>1.4018306258761441E-2</c:v>
                </c:pt>
                <c:pt idx="3">
                  <c:v>6.2752535664220331E-3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5.3846788158654242E-3</c:v>
                </c:pt>
                <c:pt idx="10">
                  <c:v>1.2294879195184299E-2</c:v>
                </c:pt>
                <c:pt idx="11">
                  <c:v>1.4026552321266594E-2</c:v>
                </c:pt>
                <c:pt idx="12">
                  <c:v>0</c:v>
                </c:pt>
                <c:pt idx="13">
                  <c:v>1.7696050136060029E-2</c:v>
                </c:pt>
                <c:pt idx="14">
                  <c:v>2.195926445122454E-2</c:v>
                </c:pt>
                <c:pt idx="15">
                  <c:v>1.484291250927682E-2</c:v>
                </c:pt>
                <c:pt idx="16">
                  <c:v>5.6567988785354989E-3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5.9693246474808283E-3</c:v>
                </c:pt>
                <c:pt idx="23">
                  <c:v>1.094582336934114E-2</c:v>
                </c:pt>
                <c:pt idx="24">
                  <c:v>1.9081388636925867E-2</c:v>
                </c:pt>
                <c:pt idx="25">
                  <c:v>0</c:v>
                </c:pt>
                <c:pt idx="26">
                  <c:v>1.990681949369176E-2</c:v>
                </c:pt>
                <c:pt idx="27">
                  <c:v>1.3787416508617135E-2</c:v>
                </c:pt>
                <c:pt idx="28">
                  <c:v>1.792281685495176E-2</c:v>
                </c:pt>
                <c:pt idx="29">
                  <c:v>6.6199389791374618E-3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6.459965366537479E-3</c:v>
                </c:pt>
                <c:pt idx="36">
                  <c:v>9.0970561556856597E-3</c:v>
                </c:pt>
                <c:pt idx="37">
                  <c:v>1.4442153871526345E-2</c:v>
                </c:pt>
                <c:pt idx="38">
                  <c:v>0</c:v>
                </c:pt>
                <c:pt idx="39">
                  <c:v>2.0218520656386574E-2</c:v>
                </c:pt>
                <c:pt idx="40">
                  <c:v>1.4209614908881009E-2</c:v>
                </c:pt>
                <c:pt idx="41">
                  <c:v>1.1024985569390616E-2</c:v>
                </c:pt>
                <c:pt idx="42">
                  <c:v>5.4588933784118082E-3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5.2205821720128637E-3</c:v>
                </c:pt>
                <c:pt idx="49">
                  <c:v>1.3417168302135732E-2</c:v>
                </c:pt>
                <c:pt idx="50">
                  <c:v>1.6285148841428218E-2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12000"/>
        <c:axId val="361616312"/>
      </c:scatterChart>
      <c:valAx>
        <c:axId val="36161200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6312"/>
        <c:crosses val="autoZero"/>
        <c:crossBetween val="midCat"/>
      </c:valAx>
      <c:valAx>
        <c:axId val="361616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2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Левкова, 10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472758811722948"/>
                  <c:y val="0.125272704786247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'Левкова, 10'!$C$3:$C$14</c:f>
              <c:numCache>
                <c:formatCode>General</c:formatCode>
                <c:ptCount val="12"/>
                <c:pt idx="0">
                  <c:v>3.7569339384770549E-2</c:v>
                </c:pt>
                <c:pt idx="1">
                  <c:v>4.0645486636409482E-2</c:v>
                </c:pt>
                <c:pt idx="2">
                  <c:v>2.8576231299378047E-2</c:v>
                </c:pt>
                <c:pt idx="3">
                  <c:v>1.2792065893427466E-2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1.0976634728525803E-2</c:v>
                </c:pt>
                <c:pt idx="10">
                  <c:v>2.5063035804336862E-2</c:v>
                </c:pt>
                <c:pt idx="11">
                  <c:v>2.8593040847201209E-2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361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'Левкова, 10'!$C$16:$C$27</c:f>
              <c:numCache>
                <c:formatCode>General</c:formatCode>
                <c:ptCount val="12"/>
                <c:pt idx="0">
                  <c:v>3.6073289628508989E-2</c:v>
                </c:pt>
                <c:pt idx="1">
                  <c:v>4.4763825853084555E-2</c:v>
                </c:pt>
                <c:pt idx="2">
                  <c:v>3.0257186081694403E-2</c:v>
                </c:pt>
                <c:pt idx="3">
                  <c:v>1.1531349806690199E-2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1.2168431669188099E-2</c:v>
                </c:pt>
                <c:pt idx="10">
                  <c:v>2.2312993780467309E-2</c:v>
                </c:pt>
                <c:pt idx="11">
                  <c:v>3.8897293662800474E-2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127945944473204E-2"/>
                  <c:y val="0.3839065012161443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'Левкова, 10'!$C$29:$C$40</c:f>
              <c:numCache>
                <c:formatCode>General</c:formatCode>
                <c:ptCount val="12"/>
                <c:pt idx="0">
                  <c:v>4.0579929399899142E-2</c:v>
                </c:pt>
                <c:pt idx="1">
                  <c:v>2.8105563960329465E-2</c:v>
                </c:pt>
                <c:pt idx="2">
                  <c:v>3.6535552193645987E-2</c:v>
                </c:pt>
                <c:pt idx="3">
                  <c:v>1.3494704992435705E-2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1.3168599764666332E-2</c:v>
                </c:pt>
                <c:pt idx="10">
                  <c:v>1.8544293158514035E-2</c:v>
                </c:pt>
                <c:pt idx="11">
                  <c:v>2.9440242057488651E-2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1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'Левкова, 10'!$C$42:$C$53</c:f>
              <c:numCache>
                <c:formatCode>General</c:formatCode>
                <c:ptCount val="12"/>
                <c:pt idx="0">
                  <c:v>4.1215330307614727E-2</c:v>
                </c:pt>
                <c:pt idx="1">
                  <c:v>2.896621280887544E-2</c:v>
                </c:pt>
                <c:pt idx="2">
                  <c:v>2.2474365439569672E-2</c:v>
                </c:pt>
                <c:pt idx="3">
                  <c:v>1.1127920658934275E-2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1.0642124726844848E-2</c:v>
                </c:pt>
                <c:pt idx="10">
                  <c:v>2.7350815263069424E-2</c:v>
                </c:pt>
                <c:pt idx="11">
                  <c:v>3.3197175995965708E-2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09648"/>
        <c:axId val="361607688"/>
      </c:scatterChart>
      <c:valAx>
        <c:axId val="36160964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07688"/>
        <c:crosses val="autoZero"/>
        <c:crossBetween val="midCat"/>
      </c:valAx>
      <c:valAx>
        <c:axId val="361607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жилой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09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Левкова, 10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'Левкова, 10'!$AC$3:$AC$53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'Левкова, 10'!$AA$3:$AA$53</c:f>
              <c:numCache>
                <c:formatCode>General</c:formatCode>
                <c:ptCount val="51"/>
                <c:pt idx="0">
                  <c:v>3.7569339384770549E-2</c:v>
                </c:pt>
                <c:pt idx="1">
                  <c:v>4.0645486636409482E-2</c:v>
                </c:pt>
                <c:pt idx="2">
                  <c:v>2.8576231299378047E-2</c:v>
                </c:pt>
                <c:pt idx="3">
                  <c:v>1.2792065893427466E-2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1.0976634728525803E-2</c:v>
                </c:pt>
                <c:pt idx="10">
                  <c:v>2.5063035804336862E-2</c:v>
                </c:pt>
                <c:pt idx="11">
                  <c:v>2.8593040847201209E-2</c:v>
                </c:pt>
                <c:pt idx="12">
                  <c:v>0</c:v>
                </c:pt>
                <c:pt idx="13">
                  <c:v>3.6073289628508989E-2</c:v>
                </c:pt>
                <c:pt idx="14">
                  <c:v>4.4763825853084555E-2</c:v>
                </c:pt>
                <c:pt idx="15">
                  <c:v>3.0257186081694403E-2</c:v>
                </c:pt>
                <c:pt idx="16">
                  <c:v>1.1531349806690199E-2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1.2168431669188099E-2</c:v>
                </c:pt>
                <c:pt idx="23">
                  <c:v>2.2312993780467309E-2</c:v>
                </c:pt>
                <c:pt idx="24">
                  <c:v>3.8897293662800474E-2</c:v>
                </c:pt>
                <c:pt idx="25">
                  <c:v>0</c:v>
                </c:pt>
                <c:pt idx="26">
                  <c:v>4.0579929399899142E-2</c:v>
                </c:pt>
                <c:pt idx="27">
                  <c:v>2.8105563960329465E-2</c:v>
                </c:pt>
                <c:pt idx="28">
                  <c:v>3.6535552193645987E-2</c:v>
                </c:pt>
                <c:pt idx="29">
                  <c:v>1.3494704992435705E-2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1.3168599764666332E-2</c:v>
                </c:pt>
                <c:pt idx="36">
                  <c:v>1.8544293158514035E-2</c:v>
                </c:pt>
                <c:pt idx="37">
                  <c:v>2.9440242057488651E-2</c:v>
                </c:pt>
                <c:pt idx="38">
                  <c:v>0</c:v>
                </c:pt>
                <c:pt idx="39">
                  <c:v>4.1215330307614727E-2</c:v>
                </c:pt>
                <c:pt idx="40">
                  <c:v>2.896621280887544E-2</c:v>
                </c:pt>
                <c:pt idx="41">
                  <c:v>2.2474365439569672E-2</c:v>
                </c:pt>
                <c:pt idx="42">
                  <c:v>1.1127920658934275E-2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1.0642124726844848E-2</c:v>
                </c:pt>
                <c:pt idx="49">
                  <c:v>2.7350815263069424E-2</c:v>
                </c:pt>
                <c:pt idx="50">
                  <c:v>3.3197175995965708E-2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06120"/>
        <c:axId val="361605336"/>
      </c:scatterChart>
      <c:valAx>
        <c:axId val="36160612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05336"/>
        <c:crosses val="autoZero"/>
        <c:crossBetween val="midCat"/>
      </c:valAx>
      <c:valAx>
        <c:axId val="361605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06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Неманская, 17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472758811722948"/>
                  <c:y val="0.125272704786247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'Неманская, 17'!$D$3:$D$14</c:f>
              <c:numCache>
                <c:formatCode>General</c:formatCode>
                <c:ptCount val="12"/>
                <c:pt idx="0">
                  <c:v>1.2105013770841354E-2</c:v>
                </c:pt>
                <c:pt idx="1">
                  <c:v>1.4688897444250304E-2</c:v>
                </c:pt>
                <c:pt idx="2">
                  <c:v>1.0353303521189327E-2</c:v>
                </c:pt>
                <c:pt idx="3">
                  <c:v>4.8908697841087458E-3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4.6532117155803007E-3</c:v>
                </c:pt>
                <c:pt idx="10">
                  <c:v>8.2965617318683932E-3</c:v>
                </c:pt>
                <c:pt idx="11">
                  <c:v>1.1318743151597714E-2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361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'Неманская, 17'!$D$16:$D$27</c:f>
              <c:numCache>
                <c:formatCode>General</c:formatCode>
                <c:ptCount val="12"/>
                <c:pt idx="0">
                  <c:v>1.3289602274409928E-2</c:v>
                </c:pt>
                <c:pt idx="1">
                  <c:v>1.5706162821689816E-2</c:v>
                </c:pt>
                <c:pt idx="2">
                  <c:v>1.1135131933544587E-2</c:v>
                </c:pt>
                <c:pt idx="3">
                  <c:v>4.4718216009713629E-3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5.0122901057245246E-3</c:v>
                </c:pt>
                <c:pt idx="10">
                  <c:v>9.838747889951727E-3</c:v>
                </c:pt>
                <c:pt idx="11">
                  <c:v>1.4614120294962537E-2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4020818732736944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'Неманская, 17'!$D$29:$D$40</c:f>
              <c:numCache>
                <c:formatCode>General</c:formatCode>
                <c:ptCount val="12"/>
                <c:pt idx="0">
                  <c:v>1.5872005212189417E-2</c:v>
                </c:pt>
                <c:pt idx="1">
                  <c:v>1.0930050048864276E-2</c:v>
                </c:pt>
                <c:pt idx="2">
                  <c:v>1.3371783101844998E-2</c:v>
                </c:pt>
                <c:pt idx="3">
                  <c:v>5.2625344271033849E-3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5.4454052773417836E-3</c:v>
                </c:pt>
                <c:pt idx="10">
                  <c:v>7.3555542393461074E-3</c:v>
                </c:pt>
                <c:pt idx="11">
                  <c:v>1.0531732164539344E-2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1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'Неманская, 17'!$D$42:$D$53</c:f>
              <c:numCache>
                <c:formatCode>General</c:formatCode>
                <c:ptCount val="12"/>
                <c:pt idx="0">
                  <c:v>1.3984807652441733E-2</c:v>
                </c:pt>
                <c:pt idx="1">
                  <c:v>9.8306038439896944E-3</c:v>
                </c:pt>
                <c:pt idx="2">
                  <c:v>6.8328545621464754E-3</c:v>
                </c:pt>
                <c:pt idx="3">
                  <c:v>3.2028311665235291E-3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3.9209879468119768E-3</c:v>
                </c:pt>
                <c:pt idx="10">
                  <c:v>8.5667959842449723E-3</c:v>
                </c:pt>
                <c:pt idx="11">
                  <c:v>1.1259513726419286E-2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04552"/>
        <c:axId val="361612392"/>
      </c:scatterChart>
      <c:valAx>
        <c:axId val="3616045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2392"/>
        <c:crosses val="autoZero"/>
        <c:crossBetween val="midCat"/>
      </c:valAx>
      <c:valAx>
        <c:axId val="361612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04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Неманская, 17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'Неманская, 17'!$AB$3:$AB$53</c:f>
              <c:numCache>
                <c:formatCode>General</c:formatCode>
                <c:ptCount val="51"/>
                <c:pt idx="0">
                  <c:v>1.2105013770841354E-2</c:v>
                </c:pt>
                <c:pt idx="1">
                  <c:v>1.4688897444250304E-2</c:v>
                </c:pt>
                <c:pt idx="2">
                  <c:v>1.0353303521189327E-2</c:v>
                </c:pt>
                <c:pt idx="3">
                  <c:v>4.8908697841087458E-3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4.6532117155803007E-3</c:v>
                </c:pt>
                <c:pt idx="10">
                  <c:v>8.2965617318683932E-3</c:v>
                </c:pt>
                <c:pt idx="11">
                  <c:v>1.1318743151597714E-2</c:v>
                </c:pt>
                <c:pt idx="12">
                  <c:v>0</c:v>
                </c:pt>
                <c:pt idx="13">
                  <c:v>1.3289602274409928E-2</c:v>
                </c:pt>
                <c:pt idx="14">
                  <c:v>1.5706162821689816E-2</c:v>
                </c:pt>
                <c:pt idx="15">
                  <c:v>1.1135131933544587E-2</c:v>
                </c:pt>
                <c:pt idx="16">
                  <c:v>4.4718216009713629E-3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5.0122901057245246E-3</c:v>
                </c:pt>
                <c:pt idx="23">
                  <c:v>9.838747889951727E-3</c:v>
                </c:pt>
                <c:pt idx="24">
                  <c:v>1.4614120294962537E-2</c:v>
                </c:pt>
                <c:pt idx="25">
                  <c:v>0</c:v>
                </c:pt>
                <c:pt idx="26">
                  <c:v>1.5872005212189417E-2</c:v>
                </c:pt>
                <c:pt idx="27">
                  <c:v>1.0930050048864276E-2</c:v>
                </c:pt>
                <c:pt idx="28">
                  <c:v>1.3371783101844998E-2</c:v>
                </c:pt>
                <c:pt idx="29">
                  <c:v>5.2625344271033849E-3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5.4454052773417836E-3</c:v>
                </c:pt>
                <c:pt idx="36">
                  <c:v>7.3555542393461074E-3</c:v>
                </c:pt>
                <c:pt idx="37">
                  <c:v>1.0531732164539344E-2</c:v>
                </c:pt>
                <c:pt idx="38">
                  <c:v>0</c:v>
                </c:pt>
                <c:pt idx="39">
                  <c:v>1.3984807652441733E-2</c:v>
                </c:pt>
                <c:pt idx="40">
                  <c:v>9.8306038439896944E-3</c:v>
                </c:pt>
                <c:pt idx="41">
                  <c:v>6.8328545621464754E-3</c:v>
                </c:pt>
                <c:pt idx="42">
                  <c:v>3.2028311665235291E-3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3.9209879468119768E-3</c:v>
                </c:pt>
                <c:pt idx="49">
                  <c:v>8.5667959842449723E-3</c:v>
                </c:pt>
                <c:pt idx="50">
                  <c:v>1.1259513726419286E-2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10432"/>
        <c:axId val="361614744"/>
      </c:scatterChart>
      <c:valAx>
        <c:axId val="3616104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4744"/>
        <c:crosses val="autoZero"/>
        <c:crossBetween val="midCat"/>
      </c:valAx>
      <c:valAx>
        <c:axId val="361614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0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Неманская, 17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472758811722954"/>
                  <c:y val="0.1252727047862472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'Неманская, 17'!$C$3:$C$14</c:f>
              <c:numCache>
                <c:formatCode>General</c:formatCode>
                <c:ptCount val="12"/>
                <c:pt idx="0">
                  <c:v>1.6341175765086854E-2</c:v>
                </c:pt>
                <c:pt idx="1">
                  <c:v>1.9829292182221601E-2</c:v>
                </c:pt>
                <c:pt idx="2">
                  <c:v>1.3976452715533612E-2</c:v>
                </c:pt>
                <c:pt idx="3">
                  <c:v>6.6024346852699544E-3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6.2816079317168736E-3</c:v>
                </c:pt>
                <c:pt idx="10">
                  <c:v>1.1199952025906011E-2</c:v>
                </c:pt>
                <c:pt idx="11">
                  <c:v>1.527974893557479E-2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403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'Неманская, 17'!$C$16:$C$27</c:f>
              <c:numCache>
                <c:formatCode>General</c:formatCode>
                <c:ptCount val="12"/>
                <c:pt idx="0">
                  <c:v>1.7940312231395049E-2</c:v>
                </c:pt>
                <c:pt idx="1">
                  <c:v>2.1202550622663761E-2</c:v>
                </c:pt>
                <c:pt idx="2">
                  <c:v>1.5031882783297021E-2</c:v>
                </c:pt>
                <c:pt idx="3">
                  <c:v>6.0367401603134306E-3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6.7663461730665449E-3</c:v>
                </c:pt>
                <c:pt idx="10">
                  <c:v>1.3281827812980989E-2</c:v>
                </c:pt>
                <c:pt idx="11">
                  <c:v>1.9728346692785895E-2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402081873273694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'Неманская, 17'!$C$29:$C$40</c:f>
              <c:numCache>
                <c:formatCode>General</c:formatCode>
                <c:ptCount val="12"/>
                <c:pt idx="0">
                  <c:v>2.1426429727946908E-2</c:v>
                </c:pt>
                <c:pt idx="1">
                  <c:v>1.4755032282567413E-2</c:v>
                </c:pt>
                <c:pt idx="2">
                  <c:v>1.805125232374518E-2</c:v>
                </c:pt>
                <c:pt idx="3">
                  <c:v>7.1041637515741503E-3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7.3510304435604771E-3</c:v>
                </c:pt>
                <c:pt idx="10">
                  <c:v>9.9296379954824394E-3</c:v>
                </c:pt>
                <c:pt idx="11">
                  <c:v>1.4217322645771285E-2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'Неманская, 17'!$C$42:$C$53</c:f>
              <c:numCache>
                <c:formatCode>General</c:formatCode>
                <c:ptCount val="12"/>
                <c:pt idx="0">
                  <c:v>1.8878805445059668E-2</c:v>
                </c:pt>
                <c:pt idx="1">
                  <c:v>1.3270833749775121E-2</c:v>
                </c:pt>
                <c:pt idx="2">
                  <c:v>9.2240190297239507E-3</c:v>
                </c:pt>
                <c:pt idx="3">
                  <c:v>4.3236652207807782E-3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5.2931417034801208E-3</c:v>
                </c:pt>
                <c:pt idx="10">
                  <c:v>1.1564755032282567E-2</c:v>
                </c:pt>
                <c:pt idx="11">
                  <c:v>1.5199792112259383E-2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11608"/>
        <c:axId val="361612784"/>
      </c:scatterChart>
      <c:valAx>
        <c:axId val="36161160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12784"/>
        <c:crosses val="autoZero"/>
        <c:crossBetween val="midCat"/>
      </c:valAx>
      <c:valAx>
        <c:axId val="361612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жилой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11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64-2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64-2'!$AC$3:$AC$53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'Брестская, 64-2'!$AB$3:$AB$53</c:f>
              <c:numCache>
                <c:formatCode>General</c:formatCode>
                <c:ptCount val="51"/>
                <c:pt idx="0">
                  <c:v>2.536436295251528E-2</c:v>
                </c:pt>
                <c:pt idx="1">
                  <c:v>2.5552421250587681E-2</c:v>
                </c:pt>
                <c:pt idx="2">
                  <c:v>1.8993888105312648E-2</c:v>
                </c:pt>
                <c:pt idx="3">
                  <c:v>8.721203573107664E-3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8.5801598495533621E-3</c:v>
                </c:pt>
                <c:pt idx="10">
                  <c:v>1.5444287729196052E-2</c:v>
                </c:pt>
                <c:pt idx="11">
                  <c:v>1.6196520921485661E-2</c:v>
                </c:pt>
                <c:pt idx="12">
                  <c:v>0</c:v>
                </c:pt>
                <c:pt idx="13">
                  <c:v>2.2096850023507288E-2</c:v>
                </c:pt>
                <c:pt idx="14">
                  <c:v>2.3897508227550539E-2</c:v>
                </c:pt>
                <c:pt idx="15">
                  <c:v>1.5914433474377057E-2</c:v>
                </c:pt>
                <c:pt idx="16">
                  <c:v>6.1354019746121301E-3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7.7103902209684997E-3</c:v>
                </c:pt>
                <c:pt idx="23">
                  <c:v>1.4292430653502585E-2</c:v>
                </c:pt>
                <c:pt idx="24">
                  <c:v>1.9675599435825107E-2</c:v>
                </c:pt>
                <c:pt idx="25">
                  <c:v>0</c:v>
                </c:pt>
                <c:pt idx="26">
                  <c:v>2.0216267042783263E-2</c:v>
                </c:pt>
                <c:pt idx="27">
                  <c:v>1.8735307945463093E-2</c:v>
                </c:pt>
                <c:pt idx="28">
                  <c:v>2.0075223319228962E-2</c:v>
                </c:pt>
                <c:pt idx="29">
                  <c:v>6.9675599435825106E-3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8.610719322990127E-3</c:v>
                </c:pt>
                <c:pt idx="36">
                  <c:v>1.1001410437235543E-2</c:v>
                </c:pt>
                <c:pt idx="37">
                  <c:v>1.6455101081335213E-2</c:v>
                </c:pt>
                <c:pt idx="38">
                  <c:v>0</c:v>
                </c:pt>
                <c:pt idx="39">
                  <c:v>2.2755054066760694E-2</c:v>
                </c:pt>
                <c:pt idx="40">
                  <c:v>1.5726375176304656E-2</c:v>
                </c:pt>
                <c:pt idx="41">
                  <c:v>1.1189468735307946E-2</c:v>
                </c:pt>
                <c:pt idx="42">
                  <c:v>5.6887635166901736E-3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5.7827926657263752E-3</c:v>
                </c:pt>
                <c:pt idx="49">
                  <c:v>1.5021156558533144E-2</c:v>
                </c:pt>
                <c:pt idx="50">
                  <c:v>1.9393511988716503E-2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161312"/>
        <c:axId val="355158568"/>
      </c:scatterChart>
      <c:valAx>
        <c:axId val="35516131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158568"/>
        <c:crosses val="autoZero"/>
        <c:crossBetween val="midCat"/>
      </c:valAx>
      <c:valAx>
        <c:axId val="355158568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5161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Неманская, 17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'Неманская, 17'!$AC$3:$AC$53</c:f>
              <c:numCache>
                <c:formatCode>General</c:formatCode>
                <c:ptCount val="51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  <c:pt idx="13">
                  <c:v>719.19999999999993</c:v>
                </c:pt>
                <c:pt idx="14">
                  <c:v>838.09999999999991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187</c:v>
                </c:pt>
                <c:pt idx="23">
                  <c:v>435</c:v>
                </c:pt>
                <c:pt idx="24">
                  <c:v>734.69999999999993</c:v>
                </c:pt>
                <c:pt idx="26">
                  <c:v>790.5</c:v>
                </c:pt>
                <c:pt idx="27">
                  <c:v>557.19999999999993</c:v>
                </c:pt>
                <c:pt idx="28">
                  <c:v>713</c:v>
                </c:pt>
                <c:pt idx="29">
                  <c:v>188.7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303</c:v>
                </c:pt>
                <c:pt idx="36">
                  <c:v>408</c:v>
                </c:pt>
                <c:pt idx="37">
                  <c:v>564.19999999999993</c:v>
                </c:pt>
                <c:pt idx="39">
                  <c:v>790.5</c:v>
                </c:pt>
                <c:pt idx="40">
                  <c:v>532</c:v>
                </c:pt>
                <c:pt idx="41">
                  <c:v>393.7</c:v>
                </c:pt>
                <c:pt idx="42">
                  <c:v>158.10000000000002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178.5</c:v>
                </c:pt>
                <c:pt idx="49">
                  <c:v>513</c:v>
                </c:pt>
                <c:pt idx="50">
                  <c:v>644.80000000000007</c:v>
                </c:pt>
              </c:numCache>
            </c:numRef>
          </c:xVal>
          <c:yVal>
            <c:numRef>
              <c:f>'Неманская, 17'!$AA$3:$AA$53</c:f>
              <c:numCache>
                <c:formatCode>General</c:formatCode>
                <c:ptCount val="51"/>
                <c:pt idx="0">
                  <c:v>1.6341175765086854E-2</c:v>
                </c:pt>
                <c:pt idx="1">
                  <c:v>1.9829292182221601E-2</c:v>
                </c:pt>
                <c:pt idx="2">
                  <c:v>1.3976452715533612E-2</c:v>
                </c:pt>
                <c:pt idx="3">
                  <c:v>6.6024346852699544E-3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6.2816079317168736E-3</c:v>
                </c:pt>
                <c:pt idx="10">
                  <c:v>1.1199952025906011E-2</c:v>
                </c:pt>
                <c:pt idx="11">
                  <c:v>1.527974893557479E-2</c:v>
                </c:pt>
                <c:pt idx="12">
                  <c:v>0</c:v>
                </c:pt>
                <c:pt idx="13">
                  <c:v>1.7940312231395049E-2</c:v>
                </c:pt>
                <c:pt idx="14">
                  <c:v>2.1202550622663761E-2</c:v>
                </c:pt>
                <c:pt idx="15">
                  <c:v>1.5031882783297021E-2</c:v>
                </c:pt>
                <c:pt idx="16">
                  <c:v>6.0367401603134306E-3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6.7663461730665449E-3</c:v>
                </c:pt>
                <c:pt idx="23">
                  <c:v>1.3281827812980989E-2</c:v>
                </c:pt>
                <c:pt idx="24">
                  <c:v>1.9728346692785895E-2</c:v>
                </c:pt>
                <c:pt idx="25">
                  <c:v>0</c:v>
                </c:pt>
                <c:pt idx="26">
                  <c:v>2.1426429727946908E-2</c:v>
                </c:pt>
                <c:pt idx="27">
                  <c:v>1.4755032282567413E-2</c:v>
                </c:pt>
                <c:pt idx="28">
                  <c:v>1.805125232374518E-2</c:v>
                </c:pt>
                <c:pt idx="29">
                  <c:v>7.1041637515741503E-3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7.3510304435604771E-3</c:v>
                </c:pt>
                <c:pt idx="36">
                  <c:v>9.9296379954824394E-3</c:v>
                </c:pt>
                <c:pt idx="37">
                  <c:v>1.4217322645771285E-2</c:v>
                </c:pt>
                <c:pt idx="38">
                  <c:v>0</c:v>
                </c:pt>
                <c:pt idx="39">
                  <c:v>1.8878805445059668E-2</c:v>
                </c:pt>
                <c:pt idx="40">
                  <c:v>1.3270833749775121E-2</c:v>
                </c:pt>
                <c:pt idx="41">
                  <c:v>9.2240190297239507E-3</c:v>
                </c:pt>
                <c:pt idx="42">
                  <c:v>4.3236652207807782E-3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5.2931417034801208E-3</c:v>
                </c:pt>
                <c:pt idx="49">
                  <c:v>1.1564755032282567E-2</c:v>
                </c:pt>
                <c:pt idx="50">
                  <c:v>1.5199792112259383E-2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13176"/>
        <c:axId val="361614352"/>
      </c:scatterChart>
      <c:valAx>
        <c:axId val="36161317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14352"/>
        <c:crosses val="autoZero"/>
        <c:crossBetween val="midCat"/>
      </c:valAx>
      <c:valAx>
        <c:axId val="361614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жилой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13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Одинцова, 87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4627650782406523"/>
                  <c:y val="7.585961440683790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87'!$N$3:$N$14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'Одинцова, 87'!$D$3:$D$14</c:f>
              <c:numCache>
                <c:formatCode>General</c:formatCode>
                <c:ptCount val="12"/>
                <c:pt idx="0">
                  <c:v>2.0107896027464444E-2</c:v>
                </c:pt>
                <c:pt idx="1">
                  <c:v>2.2599313388916138E-2</c:v>
                </c:pt>
                <c:pt idx="2">
                  <c:v>1.3568742847801209E-2</c:v>
                </c:pt>
                <c:pt idx="3">
                  <c:v>5.2313225437305867E-3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3.9234919077979404E-3</c:v>
                </c:pt>
                <c:pt idx="10">
                  <c:v>1.1116560405427496E-2</c:v>
                </c:pt>
                <c:pt idx="11">
                  <c:v>2.0434853686447606E-2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87'!$N$16:$N$27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'Одинцова, 87'!$D$16:$D$27</c:f>
              <c:numCache>
                <c:formatCode>General</c:formatCode>
                <c:ptCount val="12"/>
                <c:pt idx="0">
                  <c:v>2.2396599640346574E-2</c:v>
                </c:pt>
                <c:pt idx="1">
                  <c:v>1.4549615824750695E-2</c:v>
                </c:pt>
                <c:pt idx="2">
                  <c:v>2.0434853686447606E-2</c:v>
                </c:pt>
                <c:pt idx="3">
                  <c:v>6.8661108386463953E-3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7.5036782736635603E-3</c:v>
                </c:pt>
                <c:pt idx="10">
                  <c:v>8.9913356220369459E-3</c:v>
                </c:pt>
                <c:pt idx="11">
                  <c:v>1.3895700506784372E-2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'Одинцова, 87'!$D$29:$D$40</c:f>
              <c:numCache>
                <c:formatCode>General</c:formatCode>
                <c:ptCount val="12"/>
                <c:pt idx="0">
                  <c:v>1.9453980709498119E-2</c:v>
                </c:pt>
                <c:pt idx="1">
                  <c:v>1.3405264018309628E-2</c:v>
                </c:pt>
                <c:pt idx="2">
                  <c:v>8.8278567925453647E-3</c:v>
                </c:pt>
                <c:pt idx="3">
                  <c:v>4.1850580349844695E-3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6.8334150727480791E-3</c:v>
                </c:pt>
                <c:pt idx="10">
                  <c:v>1.0887690044139283E-2</c:v>
                </c:pt>
                <c:pt idx="11">
                  <c:v>1.5432401504005232E-2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06512"/>
        <c:axId val="361617096"/>
      </c:scatterChart>
      <c:valAx>
        <c:axId val="36160651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17096"/>
        <c:crosses val="autoZero"/>
        <c:crossBetween val="midCat"/>
      </c:valAx>
      <c:valAx>
        <c:axId val="361617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общей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06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Одинцова, 87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87'!$AC$3:$AC$53</c:f>
              <c:numCache>
                <c:formatCode>General</c:formatCode>
                <c:ptCount val="51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  <c:pt idx="13">
                  <c:v>790.5</c:v>
                </c:pt>
                <c:pt idx="14">
                  <c:v>557.19999999999993</c:v>
                </c:pt>
                <c:pt idx="15">
                  <c:v>713</c:v>
                </c:pt>
                <c:pt idx="16">
                  <c:v>188.7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303</c:v>
                </c:pt>
                <c:pt idx="23">
                  <c:v>408</c:v>
                </c:pt>
                <c:pt idx="24">
                  <c:v>564.19999999999993</c:v>
                </c:pt>
                <c:pt idx="26">
                  <c:v>790.5</c:v>
                </c:pt>
                <c:pt idx="27">
                  <c:v>532</c:v>
                </c:pt>
                <c:pt idx="28">
                  <c:v>393.7</c:v>
                </c:pt>
                <c:pt idx="29">
                  <c:v>158.10000000000002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178.5</c:v>
                </c:pt>
                <c:pt idx="36">
                  <c:v>513</c:v>
                </c:pt>
                <c:pt idx="37">
                  <c:v>644.80000000000007</c:v>
                </c:pt>
              </c:numCache>
            </c:numRef>
          </c:xVal>
          <c:yVal>
            <c:numRef>
              <c:f>'Одинцова, 87'!$AB$3:$AB$53</c:f>
              <c:numCache>
                <c:formatCode>General</c:formatCode>
                <c:ptCount val="51"/>
                <c:pt idx="0">
                  <c:v>2.0107896027464444E-2</c:v>
                </c:pt>
                <c:pt idx="1">
                  <c:v>2.2599313388916138E-2</c:v>
                </c:pt>
                <c:pt idx="2">
                  <c:v>1.3568742847801209E-2</c:v>
                </c:pt>
                <c:pt idx="3">
                  <c:v>5.2313225437305867E-3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3.9234919077979404E-3</c:v>
                </c:pt>
                <c:pt idx="10">
                  <c:v>1.1116560405427496E-2</c:v>
                </c:pt>
                <c:pt idx="11">
                  <c:v>2.0434853686447606E-2</c:v>
                </c:pt>
                <c:pt idx="12">
                  <c:v>0</c:v>
                </c:pt>
                <c:pt idx="13">
                  <c:v>2.2396599640346574E-2</c:v>
                </c:pt>
                <c:pt idx="14">
                  <c:v>1.4549615824750695E-2</c:v>
                </c:pt>
                <c:pt idx="15">
                  <c:v>2.0434853686447606E-2</c:v>
                </c:pt>
                <c:pt idx="16">
                  <c:v>6.8661108386463953E-3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7.5036782736635603E-3</c:v>
                </c:pt>
                <c:pt idx="23">
                  <c:v>8.9913356220369459E-3</c:v>
                </c:pt>
                <c:pt idx="24">
                  <c:v>1.3895700506784372E-2</c:v>
                </c:pt>
                <c:pt idx="25">
                  <c:v>0</c:v>
                </c:pt>
                <c:pt idx="26">
                  <c:v>1.9453980709498119E-2</c:v>
                </c:pt>
                <c:pt idx="27">
                  <c:v>1.3405264018309628E-2</c:v>
                </c:pt>
                <c:pt idx="28">
                  <c:v>8.8278567925453647E-3</c:v>
                </c:pt>
                <c:pt idx="29">
                  <c:v>4.1850580349844695E-3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6.8334150727480791E-3</c:v>
                </c:pt>
                <c:pt idx="36">
                  <c:v>1.0887690044139283E-2</c:v>
                </c:pt>
                <c:pt idx="37">
                  <c:v>1.5432401504005232E-2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19448"/>
        <c:axId val="361617488"/>
      </c:scatterChart>
      <c:valAx>
        <c:axId val="36161944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7488"/>
        <c:crosses val="autoZero"/>
        <c:crossBetween val="midCat"/>
      </c:valAx>
      <c:valAx>
        <c:axId val="361617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194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b="1"/>
              <a:t>Одинцова, 87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4627650782406523"/>
                  <c:y val="7.585961440683790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87'!$N$3:$N$14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'Одинцова, 87'!$C$3:$C$14</c:f>
              <c:numCache>
                <c:formatCode>General</c:formatCode>
                <c:ptCount val="12"/>
                <c:pt idx="0">
                  <c:v>3.2643312101910828E-2</c:v>
                </c:pt>
                <c:pt idx="1">
                  <c:v>3.6687898089171979E-2</c:v>
                </c:pt>
                <c:pt idx="2">
                  <c:v>2.2027600849256899E-2</c:v>
                </c:pt>
                <c:pt idx="3">
                  <c:v>8.4925690021231421E-3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6.369426751592357E-3</c:v>
                </c:pt>
                <c:pt idx="10">
                  <c:v>1.8046709129511677E-2</c:v>
                </c:pt>
                <c:pt idx="11">
                  <c:v>3.3174097664543524E-2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87'!$N$16:$N$27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'Одинцова, 87'!$C$16:$C$27</c:f>
              <c:numCache>
                <c:formatCode>General</c:formatCode>
                <c:ptCount val="12"/>
                <c:pt idx="0">
                  <c:v>3.6358811040339702E-2</c:v>
                </c:pt>
                <c:pt idx="1">
                  <c:v>2.3619957537154991E-2</c:v>
                </c:pt>
                <c:pt idx="2">
                  <c:v>3.3174097664543524E-2</c:v>
                </c:pt>
                <c:pt idx="3">
                  <c:v>1.1146496815286623E-2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1.2181528662420381E-2</c:v>
                </c:pt>
                <c:pt idx="10">
                  <c:v>1.4596602972399151E-2</c:v>
                </c:pt>
                <c:pt idx="11">
                  <c:v>2.2558386411889595E-2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'Одинцова, 87'!$C$29:$C$40</c:f>
              <c:numCache>
                <c:formatCode>General</c:formatCode>
                <c:ptCount val="12"/>
                <c:pt idx="0">
                  <c:v>3.1581740976645435E-2</c:v>
                </c:pt>
                <c:pt idx="1">
                  <c:v>2.1762208067940551E-2</c:v>
                </c:pt>
                <c:pt idx="2">
                  <c:v>1.4331210191082803E-2</c:v>
                </c:pt>
                <c:pt idx="3">
                  <c:v>6.794055201698514E-3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1.1093418259023354E-2</c:v>
                </c:pt>
                <c:pt idx="10">
                  <c:v>1.7675159235668789E-2</c:v>
                </c:pt>
                <c:pt idx="11">
                  <c:v>2.5053078556263271E-2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17880"/>
        <c:axId val="361618664"/>
      </c:scatterChart>
      <c:valAx>
        <c:axId val="36161788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050" b="1"/>
                  <a:t>градусо-дни отопительного сезона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18664"/>
        <c:crosses val="autoZero"/>
        <c:crossBetween val="midCat"/>
      </c:valAx>
      <c:valAx>
        <c:axId val="361618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050" b="1"/>
                  <a:t>Потребление тепла [Гкал/м2 жилой площади]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1617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Одинцова, 87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'Одинцова, 87'!$AC$3:$AC$53</c:f>
              <c:numCache>
                <c:formatCode>General</c:formatCode>
                <c:ptCount val="51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  <c:pt idx="13">
                  <c:v>790.5</c:v>
                </c:pt>
                <c:pt idx="14">
                  <c:v>557.19999999999993</c:v>
                </c:pt>
                <c:pt idx="15">
                  <c:v>713</c:v>
                </c:pt>
                <c:pt idx="16">
                  <c:v>188.7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303</c:v>
                </c:pt>
                <c:pt idx="23">
                  <c:v>408</c:v>
                </c:pt>
                <c:pt idx="24">
                  <c:v>564.19999999999993</c:v>
                </c:pt>
                <c:pt idx="26">
                  <c:v>790.5</c:v>
                </c:pt>
                <c:pt idx="27">
                  <c:v>532</c:v>
                </c:pt>
                <c:pt idx="28">
                  <c:v>393.7</c:v>
                </c:pt>
                <c:pt idx="29">
                  <c:v>158.10000000000002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178.5</c:v>
                </c:pt>
                <c:pt idx="36">
                  <c:v>513</c:v>
                </c:pt>
                <c:pt idx="37">
                  <c:v>644.80000000000007</c:v>
                </c:pt>
              </c:numCache>
            </c:numRef>
          </c:xVal>
          <c:yVal>
            <c:numRef>
              <c:f>'Одинцова, 87'!$AA$3:$AA$53</c:f>
              <c:numCache>
                <c:formatCode>General</c:formatCode>
                <c:ptCount val="51"/>
                <c:pt idx="0">
                  <c:v>3.2643312101910828E-2</c:v>
                </c:pt>
                <c:pt idx="1">
                  <c:v>3.6687898089171979E-2</c:v>
                </c:pt>
                <c:pt idx="2">
                  <c:v>2.2027600849256899E-2</c:v>
                </c:pt>
                <c:pt idx="3">
                  <c:v>8.4925690021231421E-3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6.369426751592357E-3</c:v>
                </c:pt>
                <c:pt idx="10">
                  <c:v>1.8046709129511677E-2</c:v>
                </c:pt>
                <c:pt idx="11">
                  <c:v>3.3174097664543524E-2</c:v>
                </c:pt>
                <c:pt idx="12">
                  <c:v>0</c:v>
                </c:pt>
                <c:pt idx="13">
                  <c:v>3.6358811040339702E-2</c:v>
                </c:pt>
                <c:pt idx="14">
                  <c:v>2.3619957537154991E-2</c:v>
                </c:pt>
                <c:pt idx="15">
                  <c:v>3.3174097664543524E-2</c:v>
                </c:pt>
                <c:pt idx="16">
                  <c:v>1.1146496815286623E-2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1.2181528662420381E-2</c:v>
                </c:pt>
                <c:pt idx="23">
                  <c:v>1.4596602972399151E-2</c:v>
                </c:pt>
                <c:pt idx="24">
                  <c:v>2.2558386411889595E-2</c:v>
                </c:pt>
                <c:pt idx="25">
                  <c:v>0</c:v>
                </c:pt>
                <c:pt idx="26">
                  <c:v>3.1581740976645435E-2</c:v>
                </c:pt>
                <c:pt idx="27">
                  <c:v>2.1762208067940551E-2</c:v>
                </c:pt>
                <c:pt idx="28">
                  <c:v>1.4331210191082803E-2</c:v>
                </c:pt>
                <c:pt idx="29">
                  <c:v>6.794055201698514E-3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1.1093418259023354E-2</c:v>
                </c:pt>
                <c:pt idx="36">
                  <c:v>1.7675159235668789E-2</c:v>
                </c:pt>
                <c:pt idx="37">
                  <c:v>2.5053078556263271E-2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620232"/>
        <c:axId val="374615744"/>
      </c:scatterChart>
      <c:valAx>
        <c:axId val="3616202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5744"/>
        <c:crosses val="autoZero"/>
        <c:crossBetween val="midCat"/>
      </c:valAx>
      <c:valAx>
        <c:axId val="374615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20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Якуба Коласа, 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2823529411764714"/>
                  <c:y val="-6.915886823047642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9'!$N$3:$N$14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'Якуба Коласа, 9'!$D$3:$D$14</c:f>
              <c:numCache>
                <c:formatCode>General</c:formatCode>
                <c:ptCount val="12"/>
                <c:pt idx="0">
                  <c:v>1.425287356321839E-2</c:v>
                </c:pt>
                <c:pt idx="1">
                  <c:v>1.6374384236453203E-2</c:v>
                </c:pt>
                <c:pt idx="2">
                  <c:v>1.0853858784893266E-2</c:v>
                </c:pt>
                <c:pt idx="3">
                  <c:v>5.743842364532019E-3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8.4072249589490968E-3</c:v>
                </c:pt>
                <c:pt idx="10">
                  <c:v>1.5336617405582923E-2</c:v>
                </c:pt>
                <c:pt idx="11">
                  <c:v>1.6397372742200329E-2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9'!$N$16:$N$27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'Якуба Коласа, 9'!$D$16:$D$27</c:f>
              <c:numCache>
                <c:formatCode>General</c:formatCode>
                <c:ptCount val="12"/>
                <c:pt idx="0">
                  <c:v>1.6374384236453203E-2</c:v>
                </c:pt>
                <c:pt idx="1">
                  <c:v>8.6174055829228245E-3</c:v>
                </c:pt>
                <c:pt idx="2">
                  <c:v>1.458784893267652E-2</c:v>
                </c:pt>
                <c:pt idx="3">
                  <c:v>6.2725779967159282E-3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1.3996715927750409E-2</c:v>
                </c:pt>
                <c:pt idx="10">
                  <c:v>1.2778325123152709E-2</c:v>
                </c:pt>
                <c:pt idx="11">
                  <c:v>1.6863711001642037E-2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0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'Якуба Коласа, 9'!$D$29:$D$40</c:f>
              <c:numCache>
                <c:formatCode>General</c:formatCode>
                <c:ptCount val="12"/>
                <c:pt idx="0">
                  <c:v>2.0505747126436782E-2</c:v>
                </c:pt>
                <c:pt idx="1">
                  <c:v>1.6243021346469624E-2</c:v>
                </c:pt>
                <c:pt idx="2">
                  <c:v>1.3261083743842366E-2</c:v>
                </c:pt>
                <c:pt idx="3">
                  <c:v>6.2725779967159282E-3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4.6732348111658455E-3</c:v>
                </c:pt>
                <c:pt idx="10">
                  <c:v>7.7339901477832514E-3</c:v>
                </c:pt>
                <c:pt idx="11">
                  <c:v>9.9605911330049261E-3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04768"/>
        <c:axId val="374616136"/>
      </c:scatterChart>
      <c:valAx>
        <c:axId val="37460476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6136"/>
        <c:crosses val="autoZero"/>
        <c:crossBetween val="midCat"/>
      </c:valAx>
      <c:valAx>
        <c:axId val="374616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4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Якуба Коласа, 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9'!$AC$3:$AC$53</c:f>
              <c:numCache>
                <c:formatCode>General</c:formatCode>
                <c:ptCount val="51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  <c:pt idx="13">
                  <c:v>790.5</c:v>
                </c:pt>
                <c:pt idx="14">
                  <c:v>557.19999999999993</c:v>
                </c:pt>
                <c:pt idx="15">
                  <c:v>713</c:v>
                </c:pt>
                <c:pt idx="16">
                  <c:v>188.7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303</c:v>
                </c:pt>
                <c:pt idx="23">
                  <c:v>408</c:v>
                </c:pt>
                <c:pt idx="24">
                  <c:v>564.19999999999993</c:v>
                </c:pt>
                <c:pt idx="26">
                  <c:v>790.5</c:v>
                </c:pt>
                <c:pt idx="27">
                  <c:v>532</c:v>
                </c:pt>
                <c:pt idx="28">
                  <c:v>393.7</c:v>
                </c:pt>
                <c:pt idx="29">
                  <c:v>158.10000000000002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178.5</c:v>
                </c:pt>
                <c:pt idx="36">
                  <c:v>513</c:v>
                </c:pt>
                <c:pt idx="37">
                  <c:v>644.80000000000007</c:v>
                </c:pt>
              </c:numCache>
            </c:numRef>
          </c:xVal>
          <c:yVal>
            <c:numRef>
              <c:f>'Якуба Коласа, 9'!$AB$3:$AB$53</c:f>
              <c:numCache>
                <c:formatCode>General</c:formatCode>
                <c:ptCount val="51"/>
                <c:pt idx="0">
                  <c:v>1.425287356321839E-2</c:v>
                </c:pt>
                <c:pt idx="1">
                  <c:v>1.6374384236453203E-2</c:v>
                </c:pt>
                <c:pt idx="2">
                  <c:v>1.0853858784893266E-2</c:v>
                </c:pt>
                <c:pt idx="3">
                  <c:v>5.743842364532019E-3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8.4072249589490968E-3</c:v>
                </c:pt>
                <c:pt idx="10">
                  <c:v>1.5336617405582923E-2</c:v>
                </c:pt>
                <c:pt idx="11">
                  <c:v>1.6397372742200329E-2</c:v>
                </c:pt>
                <c:pt idx="12">
                  <c:v>0</c:v>
                </c:pt>
                <c:pt idx="13">
                  <c:v>1.6374384236453203E-2</c:v>
                </c:pt>
                <c:pt idx="14">
                  <c:v>8.6174055829228245E-3</c:v>
                </c:pt>
                <c:pt idx="15">
                  <c:v>1.458784893267652E-2</c:v>
                </c:pt>
                <c:pt idx="16">
                  <c:v>6.2725779967159282E-3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1.3996715927750409E-2</c:v>
                </c:pt>
                <c:pt idx="23">
                  <c:v>1.2778325123152709E-2</c:v>
                </c:pt>
                <c:pt idx="24">
                  <c:v>1.6863711001642037E-2</c:v>
                </c:pt>
                <c:pt idx="25">
                  <c:v>0</c:v>
                </c:pt>
                <c:pt idx="26">
                  <c:v>2.0505747126436782E-2</c:v>
                </c:pt>
                <c:pt idx="27">
                  <c:v>1.6243021346469624E-2</c:v>
                </c:pt>
                <c:pt idx="28">
                  <c:v>1.3261083743842366E-2</c:v>
                </c:pt>
                <c:pt idx="29">
                  <c:v>6.2725779967159282E-3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4.6732348111658455E-3</c:v>
                </c:pt>
                <c:pt idx="36">
                  <c:v>7.7339901477832514E-3</c:v>
                </c:pt>
                <c:pt idx="37">
                  <c:v>9.9605911330049261E-3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12608"/>
        <c:axId val="374604376"/>
      </c:scatterChart>
      <c:valAx>
        <c:axId val="37461260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4376"/>
        <c:crosses val="autoZero"/>
        <c:crossBetween val="midCat"/>
      </c:valAx>
      <c:valAx>
        <c:axId val="374604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2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Якуба Коласа, 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2823529411764722"/>
                  <c:y val="-6.915886823047642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9'!$N$3:$N$14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'Якуба Коласа, 9'!$C$3:$C$14</c:f>
              <c:numCache>
                <c:formatCode>General</c:formatCode>
                <c:ptCount val="12"/>
                <c:pt idx="0">
                  <c:v>2.9993089149965443E-2</c:v>
                </c:pt>
                <c:pt idx="1">
                  <c:v>3.4457498272287494E-2</c:v>
                </c:pt>
                <c:pt idx="2">
                  <c:v>2.2840359364201795E-2</c:v>
                </c:pt>
                <c:pt idx="3">
                  <c:v>1.2087076710435383E-2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1.7691776088458882E-2</c:v>
                </c:pt>
                <c:pt idx="10">
                  <c:v>3.2273669661368347E-2</c:v>
                </c:pt>
                <c:pt idx="11">
                  <c:v>3.4505874222529369E-2</c:v>
                </c:pt>
              </c:numCache>
            </c:numRef>
          </c:yVal>
          <c:smooth val="0"/>
        </c:ser>
        <c:ser>
          <c:idx val="2"/>
          <c:order val="1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9'!$N$16:$N$27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'Якуба Коласа, 9'!$C$16:$C$27</c:f>
              <c:numCache>
                <c:formatCode>General</c:formatCode>
                <c:ptCount val="12"/>
                <c:pt idx="0">
                  <c:v>3.4457498272287494E-2</c:v>
                </c:pt>
                <c:pt idx="1">
                  <c:v>1.813407049067035E-2</c:v>
                </c:pt>
                <c:pt idx="2">
                  <c:v>3.0697995853489979E-2</c:v>
                </c:pt>
                <c:pt idx="3">
                  <c:v>1.319972356599862E-2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2.9454042847270212E-2</c:v>
                </c:pt>
                <c:pt idx="10">
                  <c:v>2.6890117484450585E-2</c:v>
                </c:pt>
                <c:pt idx="11">
                  <c:v>3.5487214927436075E-2</c:v>
                </c:pt>
              </c:numCache>
            </c:numRef>
          </c:yVal>
          <c:smooth val="0"/>
        </c:ser>
        <c:ser>
          <c:idx val="3"/>
          <c:order val="2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'Якуба Коласа, 9'!$C$29:$C$40</c:f>
              <c:numCache>
                <c:formatCode>General</c:formatCode>
                <c:ptCount val="12"/>
                <c:pt idx="0">
                  <c:v>4.3151347615756737E-2</c:v>
                </c:pt>
                <c:pt idx="1">
                  <c:v>3.4181064270905323E-2</c:v>
                </c:pt>
                <c:pt idx="2">
                  <c:v>2.7906012439530063E-2</c:v>
                </c:pt>
                <c:pt idx="3">
                  <c:v>1.319972356599862E-2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9.8341395991706979E-3</c:v>
                </c:pt>
                <c:pt idx="10">
                  <c:v>1.6275051831375259E-2</c:v>
                </c:pt>
                <c:pt idx="11">
                  <c:v>2.0960608154803041E-2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08296"/>
        <c:axId val="374609472"/>
      </c:scatterChart>
      <c:valAx>
        <c:axId val="37460829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9472"/>
        <c:crosses val="autoZero"/>
        <c:crossBetween val="midCat"/>
      </c:valAx>
      <c:valAx>
        <c:axId val="374609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82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Якуба Коласа, 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'Якуба Коласа, 9'!$AC$3:$AC$53</c:f>
              <c:numCache>
                <c:formatCode>General</c:formatCode>
                <c:ptCount val="51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  <c:pt idx="13">
                  <c:v>790.5</c:v>
                </c:pt>
                <c:pt idx="14">
                  <c:v>557.19999999999993</c:v>
                </c:pt>
                <c:pt idx="15">
                  <c:v>713</c:v>
                </c:pt>
                <c:pt idx="16">
                  <c:v>188.7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303</c:v>
                </c:pt>
                <c:pt idx="23">
                  <c:v>408</c:v>
                </c:pt>
                <c:pt idx="24">
                  <c:v>564.19999999999993</c:v>
                </c:pt>
                <c:pt idx="26">
                  <c:v>790.5</c:v>
                </c:pt>
                <c:pt idx="27">
                  <c:v>532</c:v>
                </c:pt>
                <c:pt idx="28">
                  <c:v>393.7</c:v>
                </c:pt>
                <c:pt idx="29">
                  <c:v>158.10000000000002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178.5</c:v>
                </c:pt>
                <c:pt idx="36">
                  <c:v>513</c:v>
                </c:pt>
                <c:pt idx="37">
                  <c:v>644.80000000000007</c:v>
                </c:pt>
              </c:numCache>
            </c:numRef>
          </c:xVal>
          <c:yVal>
            <c:numRef>
              <c:f>'Якуба Коласа, 9'!$AA$3:$AA$53</c:f>
              <c:numCache>
                <c:formatCode>General</c:formatCode>
                <c:ptCount val="51"/>
                <c:pt idx="0">
                  <c:v>2.9993089149965443E-2</c:v>
                </c:pt>
                <c:pt idx="1">
                  <c:v>3.4457498272287494E-2</c:v>
                </c:pt>
                <c:pt idx="2">
                  <c:v>2.2840359364201795E-2</c:v>
                </c:pt>
                <c:pt idx="3">
                  <c:v>1.2087076710435383E-2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1.7691776088458882E-2</c:v>
                </c:pt>
                <c:pt idx="10">
                  <c:v>3.2273669661368347E-2</c:v>
                </c:pt>
                <c:pt idx="11">
                  <c:v>3.4505874222529369E-2</c:v>
                </c:pt>
                <c:pt idx="12">
                  <c:v>0</c:v>
                </c:pt>
                <c:pt idx="13">
                  <c:v>3.4457498272287494E-2</c:v>
                </c:pt>
                <c:pt idx="14">
                  <c:v>1.813407049067035E-2</c:v>
                </c:pt>
                <c:pt idx="15">
                  <c:v>3.0697995853489979E-2</c:v>
                </c:pt>
                <c:pt idx="16">
                  <c:v>1.319972356599862E-2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2.9454042847270212E-2</c:v>
                </c:pt>
                <c:pt idx="23">
                  <c:v>2.6890117484450585E-2</c:v>
                </c:pt>
                <c:pt idx="24">
                  <c:v>3.5487214927436075E-2</c:v>
                </c:pt>
                <c:pt idx="25">
                  <c:v>0</c:v>
                </c:pt>
                <c:pt idx="26">
                  <c:v>4.3151347615756737E-2</c:v>
                </c:pt>
                <c:pt idx="27">
                  <c:v>3.4181064270905323E-2</c:v>
                </c:pt>
                <c:pt idx="28">
                  <c:v>2.7906012439530063E-2</c:v>
                </c:pt>
                <c:pt idx="29">
                  <c:v>1.319972356599862E-2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9.8341395991706979E-3</c:v>
                </c:pt>
                <c:pt idx="36">
                  <c:v>1.6275051831375259E-2</c:v>
                </c:pt>
                <c:pt idx="37">
                  <c:v>2.0960608154803041E-2</c:v>
                </c:pt>
                <c:pt idx="3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05552"/>
        <c:axId val="374606336"/>
      </c:scatterChart>
      <c:valAx>
        <c:axId val="3746055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6336"/>
        <c:crosses val="autoZero"/>
        <c:crossBetween val="midCat"/>
      </c:valAx>
      <c:valAx>
        <c:axId val="374606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5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Витебск, Богатырева, 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Богатырева, 9'!$N$3:$N$14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'Витебск, Богатырева, 9'!$D$3:$D$15</c:f>
              <c:numCache>
                <c:formatCode>General</c:formatCode>
                <c:ptCount val="13"/>
                <c:pt idx="0">
                  <c:v>1.2482090664221446E-2</c:v>
                </c:pt>
                <c:pt idx="1">
                  <c:v>8.9976502951458533E-3</c:v>
                </c:pt>
                <c:pt idx="2">
                  <c:v>7.1637343114218576E-3</c:v>
                </c:pt>
                <c:pt idx="3">
                  <c:v>3.0488853229411429E-3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5.1693506791220126E-3</c:v>
                </c:pt>
                <c:pt idx="10">
                  <c:v>8.2182360020631555E-3</c:v>
                </c:pt>
                <c:pt idx="11">
                  <c:v>1.0556478881311249E-2</c:v>
                </c:pt>
                <c:pt idx="12">
                  <c:v>5.5636426156226715E-2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06728"/>
        <c:axId val="374607120"/>
      </c:scatterChart>
      <c:valAx>
        <c:axId val="37460672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7120"/>
        <c:crosses val="autoZero"/>
        <c:crossBetween val="midCat"/>
      </c:valAx>
      <c:valAx>
        <c:axId val="37460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6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Брестская, 76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9934119826717184"/>
                  <c:y val="2.832089706064228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76'!$N$3:$N$14</c:f>
              <c:numCache>
                <c:formatCode>General</c:formatCode>
                <c:ptCount val="12"/>
                <c:pt idx="0">
                  <c:v>675.80000000000007</c:v>
                </c:pt>
                <c:pt idx="1">
                  <c:v>736.4</c:v>
                </c:pt>
                <c:pt idx="2">
                  <c:v>570.4</c:v>
                </c:pt>
                <c:pt idx="3">
                  <c:v>190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202.3</c:v>
                </c:pt>
                <c:pt idx="10">
                  <c:v>471</c:v>
                </c:pt>
                <c:pt idx="11">
                  <c:v>523.9</c:v>
                </c:pt>
              </c:numCache>
            </c:numRef>
          </c:xVal>
          <c:yVal>
            <c:numRef>
              <c:f>'Брестская, 76'!$D$3:$D$14</c:f>
              <c:numCache>
                <c:formatCode>General</c:formatCode>
                <c:ptCount val="12"/>
                <c:pt idx="0">
                  <c:v>2.4088680451929228E-2</c:v>
                </c:pt>
                <c:pt idx="1">
                  <c:v>2.6007247921551908E-2</c:v>
                </c:pt>
                <c:pt idx="2">
                  <c:v>2.018759326369644E-2</c:v>
                </c:pt>
                <c:pt idx="3">
                  <c:v>8.5909187806437852E-3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1.2747814964826262E-2</c:v>
                </c:pt>
                <c:pt idx="10">
                  <c:v>2.3363888296738435E-2</c:v>
                </c:pt>
                <c:pt idx="11">
                  <c:v>2.3257301215092729E-2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25608787655868281"/>
                  <c:y val="1.004081296120707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76'!$N$16:$N$27</c:f>
              <c:numCache>
                <c:formatCode>General</c:formatCode>
                <c:ptCount val="12"/>
                <c:pt idx="0">
                  <c:v>719.19999999999993</c:v>
                </c:pt>
                <c:pt idx="1">
                  <c:v>838.09999999999991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  <c:pt idx="10">
                  <c:v>435</c:v>
                </c:pt>
                <c:pt idx="11">
                  <c:v>734.69999999999993</c:v>
                </c:pt>
              </c:numCache>
            </c:numRef>
          </c:xVal>
          <c:yVal>
            <c:numRef>
              <c:f>'Брестская, 76'!$D$16:$D$27</c:f>
              <c:numCache>
                <c:formatCode>General</c:formatCode>
                <c:ptCount val="12"/>
                <c:pt idx="0">
                  <c:v>2.8075037305478574E-2</c:v>
                </c:pt>
                <c:pt idx="1">
                  <c:v>3.3894691963334042E-2</c:v>
                </c:pt>
                <c:pt idx="2">
                  <c:v>1.8652739287998293E-2</c:v>
                </c:pt>
                <c:pt idx="3">
                  <c:v>7.52504796418674E-3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7.8234917927947137E-3</c:v>
                </c:pt>
                <c:pt idx="10">
                  <c:v>1.6947345981667021E-2</c:v>
                </c:pt>
                <c:pt idx="11">
                  <c:v>2.8607972713707096E-2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8199874669645551E-2"/>
                  <c:y val="0.286896153687595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76'!$N$29:$N$40</c:f>
              <c:numCache>
                <c:formatCode>General</c:formatCode>
                <c:ptCount val="12"/>
                <c:pt idx="0">
                  <c:v>790.5</c:v>
                </c:pt>
                <c:pt idx="1">
                  <c:v>557.19999999999993</c:v>
                </c:pt>
                <c:pt idx="2">
                  <c:v>713</c:v>
                </c:pt>
                <c:pt idx="3">
                  <c:v>188.7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303</c:v>
                </c:pt>
                <c:pt idx="10">
                  <c:v>408</c:v>
                </c:pt>
                <c:pt idx="11">
                  <c:v>564.19999999999993</c:v>
                </c:pt>
              </c:numCache>
            </c:numRef>
          </c:xVal>
          <c:yVal>
            <c:numRef>
              <c:f>'Брестская, 76'!$D$29:$D$40</c:f>
              <c:numCache>
                <c:formatCode>General</c:formatCode>
                <c:ptCount val="12"/>
                <c:pt idx="0">
                  <c:v>3.0505222767000639E-2</c:v>
                </c:pt>
                <c:pt idx="1">
                  <c:v>2.1637177574078022E-2</c:v>
                </c:pt>
                <c:pt idx="2">
                  <c:v>2.4344489447878918E-2</c:v>
                </c:pt>
                <c:pt idx="3">
                  <c:v>9.8273289277339589E-3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1.1554039650394372E-2</c:v>
                </c:pt>
                <c:pt idx="10">
                  <c:v>1.5391174589639737E-2</c:v>
                </c:pt>
                <c:pt idx="11">
                  <c:v>2.0166275847367299E-2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2075125557402212"/>
                  <c:y val="0.1769834137225000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'Брестская, 76'!$N$42:$N$53</c:f>
              <c:numCache>
                <c:formatCode>General</c:formatCode>
                <c:ptCount val="12"/>
                <c:pt idx="0">
                  <c:v>790.5</c:v>
                </c:pt>
                <c:pt idx="1">
                  <c:v>532</c:v>
                </c:pt>
                <c:pt idx="2">
                  <c:v>393.7</c:v>
                </c:pt>
                <c:pt idx="3">
                  <c:v>158.10000000000002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178.5</c:v>
                </c:pt>
                <c:pt idx="10">
                  <c:v>513</c:v>
                </c:pt>
                <c:pt idx="11">
                  <c:v>644.80000000000007</c:v>
                </c:pt>
              </c:numCache>
            </c:numRef>
          </c:xVal>
          <c:yVal>
            <c:numRef>
              <c:f>'Брестская, 76'!$D$42:$D$53</c:f>
              <c:numCache>
                <c:formatCode>General</c:formatCode>
                <c:ptCount val="12"/>
                <c:pt idx="0">
                  <c:v>2.8288211468769982E-2</c:v>
                </c:pt>
                <c:pt idx="1">
                  <c:v>2.1914303986356853E-2</c:v>
                </c:pt>
                <c:pt idx="2">
                  <c:v>1.7309742059262417E-2</c:v>
                </c:pt>
                <c:pt idx="3">
                  <c:v>9.2517586868471544E-3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7.2479215519079092E-3</c:v>
                </c:pt>
                <c:pt idx="10">
                  <c:v>2.0507354508633554E-2</c:v>
                </c:pt>
                <c:pt idx="11">
                  <c:v>2.4600298443828609E-2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95664"/>
        <c:axId val="356192920"/>
      </c:scatterChart>
      <c:valAx>
        <c:axId val="35619566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192920"/>
        <c:crosses val="autoZero"/>
        <c:crossBetween val="midCat"/>
      </c:valAx>
      <c:valAx>
        <c:axId val="356192920"/>
        <c:scaling>
          <c:orientation val="minMax"/>
          <c:max val="3.500000000000001E-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6195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Витебск, Богатырева, 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Богатырева, 9'!$N$3:$N$14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'Витебск, Богатырева, 9'!$C$3:$C$15</c:f>
              <c:numCache>
                <c:formatCode>General</c:formatCode>
                <c:ptCount val="13"/>
                <c:pt idx="0">
                  <c:v>1.7070303315306842E-2</c:v>
                </c:pt>
                <c:pt idx="1">
                  <c:v>1.2305039579904382E-2</c:v>
                </c:pt>
                <c:pt idx="2">
                  <c:v>9.7970060349557176E-3</c:v>
                </c:pt>
                <c:pt idx="3">
                  <c:v>4.1696057684771533E-3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7.0695195548240459E-3</c:v>
                </c:pt>
                <c:pt idx="10">
                  <c:v>1.1239125323301199E-2</c:v>
                </c:pt>
                <c:pt idx="11">
                  <c:v>1.4436868093110745E-2</c:v>
                </c:pt>
                <c:pt idx="12">
                  <c:v>7.6087467669880088E-2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07512"/>
        <c:axId val="374609864"/>
      </c:scatterChart>
      <c:valAx>
        <c:axId val="37460751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9864"/>
        <c:crosses val="autoZero"/>
        <c:crossBetween val="midCat"/>
      </c:valAx>
      <c:valAx>
        <c:axId val="374609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7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Витебск. Правды, 47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20734908136501"/>
                  <c:y val="7.13355594948537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47'!$N$3:$N$14</c:f>
              <c:numCache>
                <c:formatCode>General</c:formatCode>
                <c:ptCount val="12"/>
                <c:pt idx="0">
                  <c:v>703.69999999999993</c:v>
                </c:pt>
                <c:pt idx="1">
                  <c:v>778.4</c:v>
                </c:pt>
                <c:pt idx="2">
                  <c:v>595.19999999999993</c:v>
                </c:pt>
                <c:pt idx="3">
                  <c:v>197.6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477</c:v>
                </c:pt>
                <c:pt idx="11">
                  <c:v>511.5</c:v>
                </c:pt>
              </c:numCache>
            </c:numRef>
          </c:xVal>
          <c:yVal>
            <c:numRef>
              <c:f>'Витебск. Правды, 47'!$D$3:$D$14</c:f>
              <c:numCache>
                <c:formatCode>General</c:formatCode>
                <c:ptCount val="12"/>
                <c:pt idx="0">
                  <c:v>1.7659706429605126E-2</c:v>
                </c:pt>
                <c:pt idx="1">
                  <c:v>1.8634897663841223E-2</c:v>
                </c:pt>
                <c:pt idx="2">
                  <c:v>1.4819722968782305E-2</c:v>
                </c:pt>
                <c:pt idx="3">
                  <c:v>7.2915029977258629E-3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7.0826958858796777E-3</c:v>
                </c:pt>
                <c:pt idx="10">
                  <c:v>1.2148645854868721E-2</c:v>
                </c:pt>
                <c:pt idx="11">
                  <c:v>1.3521811039900765E-2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528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47'!$N$16:$N$27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'Витебск. Правды, 47'!$D$16:$D$27</c:f>
              <c:numCache>
                <c:formatCode>General</c:formatCode>
                <c:ptCount val="12"/>
                <c:pt idx="0">
                  <c:v>1.7945007235890015E-2</c:v>
                </c:pt>
                <c:pt idx="1">
                  <c:v>2.2513954930742198E-2</c:v>
                </c:pt>
                <c:pt idx="2">
                  <c:v>1.5154021087450899E-2</c:v>
                </c:pt>
                <c:pt idx="3">
                  <c:v>5.6233202398180693E-3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7.4426297291709737E-3</c:v>
                </c:pt>
                <c:pt idx="10">
                  <c:v>1.2569774653710977E-2</c:v>
                </c:pt>
                <c:pt idx="11">
                  <c:v>2.013644821170147E-2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47'!$N$29:$N$40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'Витебск. Правды, 47'!$D$29:$D$40</c:f>
              <c:numCache>
                <c:formatCode>General</c:formatCode>
                <c:ptCount val="12"/>
                <c:pt idx="0">
                  <c:v>2.0177796154641305E-2</c:v>
                </c:pt>
                <c:pt idx="1">
                  <c:v>1.3913582799255737E-2</c:v>
                </c:pt>
                <c:pt idx="2">
                  <c:v>1.7924333264420094E-2</c:v>
                </c:pt>
                <c:pt idx="3">
                  <c:v>7.1325201571221832E-3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1.085383502170767E-2</c:v>
                </c:pt>
                <c:pt idx="10">
                  <c:v>1.1308662394045897E-2</c:v>
                </c:pt>
                <c:pt idx="11">
                  <c:v>1.5340086830680175E-2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1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47'!$N$42:$N$53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'Витебск. Правды, 47'!$D$42:$D$53</c:f>
              <c:numCache>
                <c:formatCode>General</c:formatCode>
                <c:ptCount val="12"/>
                <c:pt idx="0">
                  <c:v>2.100475501343808E-2</c:v>
                </c:pt>
                <c:pt idx="1">
                  <c:v>1.4203018399834609E-2</c:v>
                </c:pt>
                <c:pt idx="2">
                  <c:v>1.2983254083109365E-2</c:v>
                </c:pt>
                <c:pt idx="3">
                  <c:v>6.4916270415546823E-3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1.0569567913996278E-2</c:v>
                </c:pt>
                <c:pt idx="10">
                  <c:v>1.380545792846806E-2</c:v>
                </c:pt>
                <c:pt idx="11">
                  <c:v>1.6059747777548067E-2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07904"/>
        <c:axId val="374613000"/>
      </c:scatterChart>
      <c:valAx>
        <c:axId val="3746079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3000"/>
        <c:crosses val="autoZero"/>
        <c:crossBetween val="midCat"/>
      </c:valAx>
      <c:valAx>
        <c:axId val="374613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07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Витебск. Правды, 47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47'!$AC$3:$AC$53</c:f>
              <c:numCache>
                <c:formatCode>General</c:formatCode>
                <c:ptCount val="51"/>
                <c:pt idx="0">
                  <c:v>703.69999999999993</c:v>
                </c:pt>
                <c:pt idx="1">
                  <c:v>778.4</c:v>
                </c:pt>
                <c:pt idx="2">
                  <c:v>595.19999999999993</c:v>
                </c:pt>
                <c:pt idx="3">
                  <c:v>197.6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477</c:v>
                </c:pt>
                <c:pt idx="11">
                  <c:v>511.5</c:v>
                </c:pt>
                <c:pt idx="13">
                  <c:v>709.9</c:v>
                </c:pt>
                <c:pt idx="14">
                  <c:v>852.59999999999991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98</c:v>
                </c:pt>
                <c:pt idx="23">
                  <c:v>420</c:v>
                </c:pt>
                <c:pt idx="24">
                  <c:v>737.80000000000007</c:v>
                </c:pt>
                <c:pt idx="26">
                  <c:v>756.4</c:v>
                </c:pt>
                <c:pt idx="27">
                  <c:v>537.6</c:v>
                </c:pt>
                <c:pt idx="28">
                  <c:v>657.19999999999993</c:v>
                </c:pt>
                <c:pt idx="29">
                  <c:v>156.39999999999998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269.70000000000005</c:v>
                </c:pt>
                <c:pt idx="36">
                  <c:v>375</c:v>
                </c:pt>
                <c:pt idx="37">
                  <c:v>576.6</c:v>
                </c:pt>
                <c:pt idx="39">
                  <c:v>762.6</c:v>
                </c:pt>
                <c:pt idx="40">
                  <c:v>526.4</c:v>
                </c:pt>
                <c:pt idx="41">
                  <c:v>372</c:v>
                </c:pt>
                <c:pt idx="42">
                  <c:v>148.80000000000001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115</c:v>
                </c:pt>
                <c:pt idx="49">
                  <c:v>504</c:v>
                </c:pt>
                <c:pt idx="50">
                  <c:v>644.80000000000007</c:v>
                </c:pt>
              </c:numCache>
            </c:numRef>
          </c:xVal>
          <c:yVal>
            <c:numRef>
              <c:f>'Витебск. Правды, 47'!$Z$3:$Z$53</c:f>
              <c:numCache>
                <c:formatCode>General</c:formatCode>
                <c:ptCount val="51"/>
                <c:pt idx="0">
                  <c:v>85.42</c:v>
                </c:pt>
                <c:pt idx="1">
                  <c:v>90.137</c:v>
                </c:pt>
                <c:pt idx="2">
                  <c:v>71.683000000000007</c:v>
                </c:pt>
                <c:pt idx="3">
                  <c:v>35.268999999999998</c:v>
                </c:pt>
                <c:pt idx="9">
                  <c:v>34.259</c:v>
                </c:pt>
                <c:pt idx="10">
                  <c:v>58.762999999999998</c:v>
                </c:pt>
                <c:pt idx="11">
                  <c:v>65.405000000000001</c:v>
                </c:pt>
                <c:pt idx="13">
                  <c:v>86.8</c:v>
                </c:pt>
                <c:pt idx="14">
                  <c:v>108.9</c:v>
                </c:pt>
                <c:pt idx="15">
                  <c:v>73.3</c:v>
                </c:pt>
                <c:pt idx="16">
                  <c:v>27.2</c:v>
                </c:pt>
                <c:pt idx="22">
                  <c:v>36</c:v>
                </c:pt>
                <c:pt idx="23">
                  <c:v>60.8</c:v>
                </c:pt>
                <c:pt idx="24">
                  <c:v>97.4</c:v>
                </c:pt>
                <c:pt idx="26">
                  <c:v>97.6</c:v>
                </c:pt>
                <c:pt idx="27">
                  <c:v>67.3</c:v>
                </c:pt>
                <c:pt idx="28">
                  <c:v>86.7</c:v>
                </c:pt>
                <c:pt idx="29">
                  <c:v>34.5</c:v>
                </c:pt>
                <c:pt idx="35">
                  <c:v>52.5</c:v>
                </c:pt>
                <c:pt idx="36">
                  <c:v>54.7</c:v>
                </c:pt>
                <c:pt idx="37">
                  <c:v>74.2</c:v>
                </c:pt>
                <c:pt idx="39">
                  <c:v>101.6</c:v>
                </c:pt>
                <c:pt idx="40">
                  <c:v>68.7</c:v>
                </c:pt>
                <c:pt idx="41">
                  <c:v>62.8</c:v>
                </c:pt>
                <c:pt idx="42">
                  <c:v>31.4</c:v>
                </c:pt>
                <c:pt idx="48">
                  <c:v>51.125</c:v>
                </c:pt>
                <c:pt idx="49">
                  <c:v>66.777000000000001</c:v>
                </c:pt>
                <c:pt idx="50">
                  <c:v>77.680999999999997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14176"/>
        <c:axId val="374610256"/>
      </c:scatterChart>
      <c:valAx>
        <c:axId val="37461417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0256"/>
        <c:crosses val="autoZero"/>
        <c:crossBetween val="midCat"/>
      </c:valAx>
      <c:valAx>
        <c:axId val="374610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общей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4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Витебск. Правды, 47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20734908136515"/>
                  <c:y val="7.13355594948537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47'!$N$3:$N$14</c:f>
              <c:numCache>
                <c:formatCode>General</c:formatCode>
                <c:ptCount val="12"/>
                <c:pt idx="0">
                  <c:v>703.69999999999993</c:v>
                </c:pt>
                <c:pt idx="1">
                  <c:v>778.4</c:v>
                </c:pt>
                <c:pt idx="2">
                  <c:v>595.19999999999993</c:v>
                </c:pt>
                <c:pt idx="3">
                  <c:v>197.6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477</c:v>
                </c:pt>
                <c:pt idx="11">
                  <c:v>511.5</c:v>
                </c:pt>
              </c:numCache>
            </c:numRef>
          </c:xVal>
          <c:yVal>
            <c:numRef>
              <c:f>'Витебск. Правды, 47'!$C$3:$C$14</c:f>
              <c:numCache>
                <c:formatCode>General</c:formatCode>
                <c:ptCount val="12"/>
                <c:pt idx="0">
                  <c:v>1.9122453548242668E-2</c:v>
                </c:pt>
                <c:pt idx="1">
                  <c:v>2.0178419520931273E-2</c:v>
                </c:pt>
                <c:pt idx="2">
                  <c:v>1.6047235280949184E-2</c:v>
                </c:pt>
                <c:pt idx="3">
                  <c:v>7.8954555630176854E-3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7.6693530333557195E-3</c:v>
                </c:pt>
                <c:pt idx="10">
                  <c:v>1.315491381240206E-2</c:v>
                </c:pt>
                <c:pt idx="11">
                  <c:v>1.4641817774792926E-2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555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47'!$N$16:$N$27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'Витебск. Правды, 47'!$C$16:$C$27</c:f>
              <c:numCache>
                <c:formatCode>General</c:formatCode>
                <c:ptCount val="12"/>
                <c:pt idx="0">
                  <c:v>1.9431385717483769E-2</c:v>
                </c:pt>
                <c:pt idx="1">
                  <c:v>2.4378777703156482E-2</c:v>
                </c:pt>
                <c:pt idx="2">
                  <c:v>1.640922319229908E-2</c:v>
                </c:pt>
                <c:pt idx="3">
                  <c:v>6.0890978285202593E-3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8.0591000671591667E-3</c:v>
                </c:pt>
                <c:pt idx="10">
                  <c:v>1.3610924557868815E-2</c:v>
                </c:pt>
                <c:pt idx="11">
                  <c:v>2.1804342959480638E-2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47'!$N$29:$N$40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'Витебск. Правды, 47'!$C$29:$C$40</c:f>
              <c:numCache>
                <c:formatCode>General</c:formatCode>
                <c:ptCount val="12"/>
                <c:pt idx="0">
                  <c:v>2.1849115737631517E-2</c:v>
                </c:pt>
                <c:pt idx="1">
                  <c:v>1.5066039847772553E-2</c:v>
                </c:pt>
                <c:pt idx="2">
                  <c:v>1.9408999328408328E-2</c:v>
                </c:pt>
                <c:pt idx="3">
                  <c:v>7.7233042310275351E-3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1.1752854264607119E-2</c:v>
                </c:pt>
                <c:pt idx="10">
                  <c:v>1.2245354824266846E-2</c:v>
                </c:pt>
                <c:pt idx="11">
                  <c:v>1.6610700693978062E-2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47'!$N$42:$N$53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'Витебск. Правды, 47'!$C$42:$C$53</c:f>
              <c:numCache>
                <c:formatCode>General</c:formatCode>
                <c:ptCount val="12"/>
                <c:pt idx="0">
                  <c:v>2.2744571300649205E-2</c:v>
                </c:pt>
                <c:pt idx="1">
                  <c:v>1.5379449294828745E-2</c:v>
                </c:pt>
                <c:pt idx="2">
                  <c:v>1.4058652339377658E-2</c:v>
                </c:pt>
                <c:pt idx="3">
                  <c:v>7.0293261696888288E-3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1.1445041414819789E-2</c:v>
                </c:pt>
                <c:pt idx="10">
                  <c:v>1.4948959032907992E-2</c:v>
                </c:pt>
                <c:pt idx="11">
                  <c:v>1.7389970897694201E-2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11432"/>
        <c:axId val="374613392"/>
      </c:scatterChart>
      <c:valAx>
        <c:axId val="37461143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3392"/>
        <c:crosses val="autoZero"/>
        <c:crossBetween val="midCat"/>
      </c:valAx>
      <c:valAx>
        <c:axId val="374613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[Гкал/м2 жилой площади]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1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Витебск. Правды, 49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20734908136515"/>
                  <c:y val="7.13355594948537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49'!$N$3:$N$14</c:f>
              <c:numCache>
                <c:formatCode>General</c:formatCode>
                <c:ptCount val="12"/>
                <c:pt idx="0">
                  <c:v>703.69999999999993</c:v>
                </c:pt>
                <c:pt idx="1">
                  <c:v>778.4</c:v>
                </c:pt>
                <c:pt idx="2">
                  <c:v>595.19999999999993</c:v>
                </c:pt>
                <c:pt idx="3">
                  <c:v>197.6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477</c:v>
                </c:pt>
                <c:pt idx="11">
                  <c:v>511.5</c:v>
                </c:pt>
              </c:numCache>
            </c:numRef>
          </c:xVal>
          <c:yVal>
            <c:numRef>
              <c:f>'Витебск, Правды, 49'!$B$3:$B$14</c:f>
              <c:numCache>
                <c:formatCode>General</c:formatCode>
                <c:ptCount val="12"/>
                <c:pt idx="0">
                  <c:v>87.899000000000001</c:v>
                </c:pt>
                <c:pt idx="1">
                  <c:v>91.563999999999993</c:v>
                </c:pt>
                <c:pt idx="2">
                  <c:v>78.266000000000005</c:v>
                </c:pt>
                <c:pt idx="3">
                  <c:v>35.212000000000003</c:v>
                </c:pt>
                <c:pt idx="9">
                  <c:v>35.881</c:v>
                </c:pt>
                <c:pt idx="10">
                  <c:v>62.161999999999999</c:v>
                </c:pt>
                <c:pt idx="11">
                  <c:v>65.411000000000001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555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49'!$N$16:$N$27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'Витебск, Правды, 49'!$B$16:$B$27</c:f>
              <c:numCache>
                <c:formatCode>General</c:formatCode>
                <c:ptCount val="12"/>
                <c:pt idx="0">
                  <c:v>94.1</c:v>
                </c:pt>
                <c:pt idx="1">
                  <c:v>106.7</c:v>
                </c:pt>
                <c:pt idx="2">
                  <c:v>70.8</c:v>
                </c:pt>
                <c:pt idx="3">
                  <c:v>28.8</c:v>
                </c:pt>
                <c:pt idx="9">
                  <c:v>36.700000000000003</c:v>
                </c:pt>
                <c:pt idx="10">
                  <c:v>62.4</c:v>
                </c:pt>
                <c:pt idx="11">
                  <c:v>100.7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49'!$N$29:$N$40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'Витебск, Правды, 49'!$B$29:$B$40</c:f>
              <c:numCache>
                <c:formatCode>General</c:formatCode>
                <c:ptCount val="12"/>
                <c:pt idx="0">
                  <c:v>101.6</c:v>
                </c:pt>
                <c:pt idx="1">
                  <c:v>70.599999999999994</c:v>
                </c:pt>
                <c:pt idx="2">
                  <c:v>90.3</c:v>
                </c:pt>
                <c:pt idx="3">
                  <c:v>32</c:v>
                </c:pt>
                <c:pt idx="9">
                  <c:v>50.9</c:v>
                </c:pt>
                <c:pt idx="10">
                  <c:v>55.6</c:v>
                </c:pt>
                <c:pt idx="11">
                  <c:v>72.2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49'!$N$42:$N$53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'Витебск, Правды, 49'!$B$42:$B$53</c:f>
              <c:numCache>
                <c:formatCode>General</c:formatCode>
                <c:ptCount val="12"/>
                <c:pt idx="0">
                  <c:v>97.3</c:v>
                </c:pt>
                <c:pt idx="1">
                  <c:v>67.099999999999994</c:v>
                </c:pt>
                <c:pt idx="2">
                  <c:v>59.3</c:v>
                </c:pt>
                <c:pt idx="3">
                  <c:v>34.9</c:v>
                </c:pt>
                <c:pt idx="9">
                  <c:v>53.524999999999999</c:v>
                </c:pt>
                <c:pt idx="10">
                  <c:v>66.045000000000002</c:v>
                </c:pt>
                <c:pt idx="11">
                  <c:v>77.451999999999998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13784"/>
        <c:axId val="374614960"/>
      </c:scatterChart>
      <c:valAx>
        <c:axId val="37461378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4960"/>
        <c:crosses val="autoZero"/>
        <c:crossBetween val="midCat"/>
      </c:valAx>
      <c:valAx>
        <c:axId val="37461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3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Витебск. Правды, 49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'Витебск. Правды, 47'!$AC$3:$AC$53</c:f>
              <c:numCache>
                <c:formatCode>General</c:formatCode>
                <c:ptCount val="51"/>
                <c:pt idx="0">
                  <c:v>703.69999999999993</c:v>
                </c:pt>
                <c:pt idx="1">
                  <c:v>778.4</c:v>
                </c:pt>
                <c:pt idx="2">
                  <c:v>595.19999999999993</c:v>
                </c:pt>
                <c:pt idx="3">
                  <c:v>197.6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477</c:v>
                </c:pt>
                <c:pt idx="11">
                  <c:v>511.5</c:v>
                </c:pt>
                <c:pt idx="13">
                  <c:v>709.9</c:v>
                </c:pt>
                <c:pt idx="14">
                  <c:v>852.59999999999991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98</c:v>
                </c:pt>
                <c:pt idx="23">
                  <c:v>420</c:v>
                </c:pt>
                <c:pt idx="24">
                  <c:v>737.80000000000007</c:v>
                </c:pt>
                <c:pt idx="26">
                  <c:v>756.4</c:v>
                </c:pt>
                <c:pt idx="27">
                  <c:v>537.6</c:v>
                </c:pt>
                <c:pt idx="28">
                  <c:v>657.19999999999993</c:v>
                </c:pt>
                <c:pt idx="29">
                  <c:v>156.39999999999998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269.70000000000005</c:v>
                </c:pt>
                <c:pt idx="36">
                  <c:v>375</c:v>
                </c:pt>
                <c:pt idx="37">
                  <c:v>576.6</c:v>
                </c:pt>
                <c:pt idx="39">
                  <c:v>762.6</c:v>
                </c:pt>
                <c:pt idx="40">
                  <c:v>526.4</c:v>
                </c:pt>
                <c:pt idx="41">
                  <c:v>372</c:v>
                </c:pt>
                <c:pt idx="42">
                  <c:v>148.80000000000001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115</c:v>
                </c:pt>
                <c:pt idx="49">
                  <c:v>504</c:v>
                </c:pt>
                <c:pt idx="50">
                  <c:v>644.80000000000007</c:v>
                </c:pt>
              </c:numCache>
            </c:numRef>
          </c:xVal>
          <c:yVal>
            <c:numRef>
              <c:f>'Витебск. Правды, 47'!$Z$3:$Z$53</c:f>
              <c:numCache>
                <c:formatCode>General</c:formatCode>
                <c:ptCount val="51"/>
                <c:pt idx="0">
                  <c:v>85.42</c:v>
                </c:pt>
                <c:pt idx="1">
                  <c:v>90.137</c:v>
                </c:pt>
                <c:pt idx="2">
                  <c:v>71.683000000000007</c:v>
                </c:pt>
                <c:pt idx="3">
                  <c:v>35.268999999999998</c:v>
                </c:pt>
                <c:pt idx="9">
                  <c:v>34.259</c:v>
                </c:pt>
                <c:pt idx="10">
                  <c:v>58.762999999999998</c:v>
                </c:pt>
                <c:pt idx="11">
                  <c:v>65.405000000000001</c:v>
                </c:pt>
                <c:pt idx="13">
                  <c:v>86.8</c:v>
                </c:pt>
                <c:pt idx="14">
                  <c:v>108.9</c:v>
                </c:pt>
                <c:pt idx="15">
                  <c:v>73.3</c:v>
                </c:pt>
                <c:pt idx="16">
                  <c:v>27.2</c:v>
                </c:pt>
                <c:pt idx="22">
                  <c:v>36</c:v>
                </c:pt>
                <c:pt idx="23">
                  <c:v>60.8</c:v>
                </c:pt>
                <c:pt idx="24">
                  <c:v>97.4</c:v>
                </c:pt>
                <c:pt idx="26">
                  <c:v>97.6</c:v>
                </c:pt>
                <c:pt idx="27">
                  <c:v>67.3</c:v>
                </c:pt>
                <c:pt idx="28">
                  <c:v>86.7</c:v>
                </c:pt>
                <c:pt idx="29">
                  <c:v>34.5</c:v>
                </c:pt>
                <c:pt idx="35">
                  <c:v>52.5</c:v>
                </c:pt>
                <c:pt idx="36">
                  <c:v>54.7</c:v>
                </c:pt>
                <c:pt idx="37">
                  <c:v>74.2</c:v>
                </c:pt>
                <c:pt idx="39">
                  <c:v>101.6</c:v>
                </c:pt>
                <c:pt idx="40">
                  <c:v>68.7</c:v>
                </c:pt>
                <c:pt idx="41">
                  <c:v>62.8</c:v>
                </c:pt>
                <c:pt idx="42">
                  <c:v>31.4</c:v>
                </c:pt>
                <c:pt idx="48">
                  <c:v>51.125</c:v>
                </c:pt>
                <c:pt idx="49">
                  <c:v>66.777000000000001</c:v>
                </c:pt>
                <c:pt idx="50">
                  <c:v>77.680999999999997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17312"/>
        <c:axId val="374617704"/>
      </c:scatterChart>
      <c:valAx>
        <c:axId val="37461731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7704"/>
        <c:crosses val="autoZero"/>
        <c:crossBetween val="midCat"/>
      </c:valAx>
      <c:valAx>
        <c:axId val="374617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7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Витебск. Правды, 58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20734908136529"/>
                  <c:y val="7.13355594948537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58'!$N$3:$N$14</c:f>
              <c:numCache>
                <c:formatCode>General</c:formatCode>
                <c:ptCount val="12"/>
                <c:pt idx="0">
                  <c:v>703.69999999999993</c:v>
                </c:pt>
                <c:pt idx="1">
                  <c:v>778.4</c:v>
                </c:pt>
                <c:pt idx="2">
                  <c:v>595.19999999999993</c:v>
                </c:pt>
                <c:pt idx="3">
                  <c:v>197.6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477</c:v>
                </c:pt>
                <c:pt idx="11">
                  <c:v>511.5</c:v>
                </c:pt>
              </c:numCache>
            </c:numRef>
          </c:xVal>
          <c:yVal>
            <c:numRef>
              <c:f>'Витебск, Правды, 58'!$B$3:$B$14</c:f>
              <c:numCache>
                <c:formatCode>General</c:formatCode>
                <c:ptCount val="12"/>
                <c:pt idx="0">
                  <c:v>76.480999999999995</c:v>
                </c:pt>
                <c:pt idx="1">
                  <c:v>82.570999999999998</c:v>
                </c:pt>
                <c:pt idx="2">
                  <c:v>66.888999999999996</c:v>
                </c:pt>
                <c:pt idx="3">
                  <c:v>32.991999999999997</c:v>
                </c:pt>
                <c:pt idx="9">
                  <c:v>32.408999999999999</c:v>
                </c:pt>
                <c:pt idx="10">
                  <c:v>53.993000000000002</c:v>
                </c:pt>
                <c:pt idx="11">
                  <c:v>60.103000000000002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611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58'!$N$16:$N$27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'Витебск, Правды, 58'!$B$16:$B$27</c:f>
              <c:numCache>
                <c:formatCode>General</c:formatCode>
                <c:ptCount val="12"/>
                <c:pt idx="0">
                  <c:v>83</c:v>
                </c:pt>
                <c:pt idx="1">
                  <c:v>103.3</c:v>
                </c:pt>
                <c:pt idx="2">
                  <c:v>70.400000000000006</c:v>
                </c:pt>
                <c:pt idx="3">
                  <c:v>27.7</c:v>
                </c:pt>
                <c:pt idx="9">
                  <c:v>37.5</c:v>
                </c:pt>
                <c:pt idx="10">
                  <c:v>60.4</c:v>
                </c:pt>
                <c:pt idx="11">
                  <c:v>88.2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4.1004277579489407E-2"/>
                  <c:y val="0.342792870786439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58'!$N$29:$N$40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'Витебск, Правды, 58'!$B$29:$B$40</c:f>
              <c:numCache>
                <c:formatCode>General</c:formatCode>
                <c:ptCount val="12"/>
                <c:pt idx="0">
                  <c:v>96.9</c:v>
                </c:pt>
                <c:pt idx="1">
                  <c:v>62.6</c:v>
                </c:pt>
                <c:pt idx="2">
                  <c:v>80</c:v>
                </c:pt>
                <c:pt idx="3">
                  <c:v>31.6</c:v>
                </c:pt>
                <c:pt idx="9">
                  <c:v>48</c:v>
                </c:pt>
                <c:pt idx="10">
                  <c:v>48.9</c:v>
                </c:pt>
                <c:pt idx="11">
                  <c:v>62.3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58'!$N$42:$N$53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'Витебск, Правды, 58'!$B$42:$B$53</c:f>
              <c:numCache>
                <c:formatCode>General</c:formatCode>
                <c:ptCount val="12"/>
                <c:pt idx="0">
                  <c:v>83.6</c:v>
                </c:pt>
                <c:pt idx="1">
                  <c:v>60.8</c:v>
                </c:pt>
                <c:pt idx="2">
                  <c:v>51.3</c:v>
                </c:pt>
                <c:pt idx="3">
                  <c:v>28.5</c:v>
                </c:pt>
                <c:pt idx="9">
                  <c:v>47.781999999999996</c:v>
                </c:pt>
                <c:pt idx="10">
                  <c:v>56.744</c:v>
                </c:pt>
                <c:pt idx="11">
                  <c:v>77.042000000000002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19664"/>
        <c:axId val="374618096"/>
      </c:scatterChart>
      <c:valAx>
        <c:axId val="37461966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8096"/>
        <c:crosses val="autoZero"/>
        <c:crossBetween val="midCat"/>
      </c:valAx>
      <c:valAx>
        <c:axId val="374618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96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Витебск. Правды, 58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58'!$AA$3:$AA$53</c:f>
              <c:numCache>
                <c:formatCode>General</c:formatCode>
                <c:ptCount val="51"/>
                <c:pt idx="0">
                  <c:v>703.69999999999993</c:v>
                </c:pt>
                <c:pt idx="1">
                  <c:v>778.4</c:v>
                </c:pt>
                <c:pt idx="2">
                  <c:v>595.19999999999993</c:v>
                </c:pt>
                <c:pt idx="3">
                  <c:v>197.6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477</c:v>
                </c:pt>
                <c:pt idx="11">
                  <c:v>511.5</c:v>
                </c:pt>
                <c:pt idx="13">
                  <c:v>709.9</c:v>
                </c:pt>
                <c:pt idx="14">
                  <c:v>852.59999999999991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98</c:v>
                </c:pt>
                <c:pt idx="23">
                  <c:v>420</c:v>
                </c:pt>
                <c:pt idx="24">
                  <c:v>737.80000000000007</c:v>
                </c:pt>
                <c:pt idx="26">
                  <c:v>756.4</c:v>
                </c:pt>
                <c:pt idx="27">
                  <c:v>537.6</c:v>
                </c:pt>
                <c:pt idx="28">
                  <c:v>657.19999999999993</c:v>
                </c:pt>
                <c:pt idx="29">
                  <c:v>156.39999999999998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269.70000000000005</c:v>
                </c:pt>
                <c:pt idx="36">
                  <c:v>375</c:v>
                </c:pt>
                <c:pt idx="37">
                  <c:v>576.6</c:v>
                </c:pt>
                <c:pt idx="39">
                  <c:v>762.6</c:v>
                </c:pt>
                <c:pt idx="40">
                  <c:v>526.4</c:v>
                </c:pt>
                <c:pt idx="41">
                  <c:v>372</c:v>
                </c:pt>
                <c:pt idx="42">
                  <c:v>148.80000000000001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115</c:v>
                </c:pt>
                <c:pt idx="49">
                  <c:v>504</c:v>
                </c:pt>
                <c:pt idx="50">
                  <c:v>644.80000000000007</c:v>
                </c:pt>
              </c:numCache>
            </c:numRef>
          </c:xVal>
          <c:yVal>
            <c:numRef>
              <c:f>'Витебск, Правды, 58'!$Z$3:$Z$53</c:f>
              <c:numCache>
                <c:formatCode>General</c:formatCode>
                <c:ptCount val="51"/>
                <c:pt idx="0">
                  <c:v>76.480999999999995</c:v>
                </c:pt>
                <c:pt idx="1">
                  <c:v>82.570999999999998</c:v>
                </c:pt>
                <c:pt idx="2">
                  <c:v>66.888999999999996</c:v>
                </c:pt>
                <c:pt idx="3">
                  <c:v>32.991999999999997</c:v>
                </c:pt>
                <c:pt idx="9">
                  <c:v>32.408999999999999</c:v>
                </c:pt>
                <c:pt idx="10">
                  <c:v>53.993000000000002</c:v>
                </c:pt>
                <c:pt idx="11">
                  <c:v>60.103000000000002</c:v>
                </c:pt>
                <c:pt idx="13">
                  <c:v>83</c:v>
                </c:pt>
                <c:pt idx="14">
                  <c:v>103.3</c:v>
                </c:pt>
                <c:pt idx="15">
                  <c:v>70.400000000000006</c:v>
                </c:pt>
                <c:pt idx="16">
                  <c:v>27.7</c:v>
                </c:pt>
                <c:pt idx="22">
                  <c:v>37.5</c:v>
                </c:pt>
                <c:pt idx="23">
                  <c:v>60.4</c:v>
                </c:pt>
                <c:pt idx="24">
                  <c:v>88.2</c:v>
                </c:pt>
                <c:pt idx="26">
                  <c:v>96.9</c:v>
                </c:pt>
                <c:pt idx="27">
                  <c:v>62.6</c:v>
                </c:pt>
                <c:pt idx="28">
                  <c:v>80</c:v>
                </c:pt>
                <c:pt idx="29">
                  <c:v>31.6</c:v>
                </c:pt>
                <c:pt idx="35">
                  <c:v>48</c:v>
                </c:pt>
                <c:pt idx="36">
                  <c:v>48.9</c:v>
                </c:pt>
                <c:pt idx="37">
                  <c:v>62.3</c:v>
                </c:pt>
                <c:pt idx="39">
                  <c:v>83.6</c:v>
                </c:pt>
                <c:pt idx="40">
                  <c:v>60.8</c:v>
                </c:pt>
                <c:pt idx="41">
                  <c:v>51.3</c:v>
                </c:pt>
                <c:pt idx="42">
                  <c:v>28.5</c:v>
                </c:pt>
                <c:pt idx="48">
                  <c:v>47.781999999999996</c:v>
                </c:pt>
                <c:pt idx="49">
                  <c:v>56.744</c:v>
                </c:pt>
                <c:pt idx="50">
                  <c:v>77.042000000000002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616920"/>
        <c:axId val="374618488"/>
      </c:scatterChart>
      <c:valAx>
        <c:axId val="374616920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8488"/>
        <c:crosses val="autoZero"/>
        <c:crossBetween val="midCat"/>
      </c:valAx>
      <c:valAx>
        <c:axId val="374618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46169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Витебск, Чкалова, 50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20734908136543"/>
                  <c:y val="7.13355594948537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Чкалова, 50'!$N$3:$N$14</c:f>
              <c:numCache>
                <c:formatCode>General</c:formatCode>
                <c:ptCount val="12"/>
                <c:pt idx="0">
                  <c:v>703.69999999999993</c:v>
                </c:pt>
                <c:pt idx="1">
                  <c:v>778.4</c:v>
                </c:pt>
                <c:pt idx="2">
                  <c:v>595.19999999999993</c:v>
                </c:pt>
                <c:pt idx="3">
                  <c:v>197.6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477</c:v>
                </c:pt>
                <c:pt idx="11">
                  <c:v>511.5</c:v>
                </c:pt>
              </c:numCache>
            </c:numRef>
          </c:xVal>
          <c:yVal>
            <c:numRef>
              <c:f>'Витебск, Чкалова, 50'!$B$3:$B$14</c:f>
              <c:numCache>
                <c:formatCode>General</c:formatCode>
                <c:ptCount val="12"/>
                <c:pt idx="0">
                  <c:v>139.69999999999999</c:v>
                </c:pt>
                <c:pt idx="1">
                  <c:v>156.9</c:v>
                </c:pt>
                <c:pt idx="2">
                  <c:v>111</c:v>
                </c:pt>
                <c:pt idx="3">
                  <c:v>45.5</c:v>
                </c:pt>
                <c:pt idx="9">
                  <c:v>43.7</c:v>
                </c:pt>
                <c:pt idx="10">
                  <c:v>87.4</c:v>
                </c:pt>
                <c:pt idx="11">
                  <c:v>103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107466238000568E-2"/>
                  <c:y val="1.69199268939550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Чкалова, 50'!$N$16:$N$27</c:f>
              <c:numCache>
                <c:formatCode>General</c:formatCode>
                <c:ptCount val="12"/>
                <c:pt idx="0">
                  <c:v>709.9</c:v>
                </c:pt>
                <c:pt idx="1">
                  <c:v>852.59999999999991</c:v>
                </c:pt>
                <c:pt idx="2">
                  <c:v>530.1</c:v>
                </c:pt>
                <c:pt idx="3">
                  <c:v>118.80000000000001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98</c:v>
                </c:pt>
                <c:pt idx="10">
                  <c:v>420</c:v>
                </c:pt>
                <c:pt idx="11">
                  <c:v>737.80000000000007</c:v>
                </c:pt>
              </c:numCache>
            </c:numRef>
          </c:xVal>
          <c:yVal>
            <c:numRef>
              <c:f>'Витебск, Чкалова, 50'!$B$16:$B$27</c:f>
              <c:numCache>
                <c:formatCode>General</c:formatCode>
                <c:ptCount val="12"/>
                <c:pt idx="0">
                  <c:v>153.80000000000001</c:v>
                </c:pt>
                <c:pt idx="1">
                  <c:v>184.6</c:v>
                </c:pt>
                <c:pt idx="2">
                  <c:v>100.1</c:v>
                </c:pt>
                <c:pt idx="3">
                  <c:v>33.700000000000003</c:v>
                </c:pt>
                <c:pt idx="9">
                  <c:v>44</c:v>
                </c:pt>
                <c:pt idx="10">
                  <c:v>89</c:v>
                </c:pt>
                <c:pt idx="11">
                  <c:v>156</c:v>
                </c:pt>
              </c:numCache>
            </c:numRef>
          </c:yVal>
          <c:smooth val="0"/>
        </c:ser>
        <c:ser>
          <c:idx val="2"/>
          <c:order val="2"/>
          <c:tx>
            <c:v>2013</c:v>
          </c:tx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spPr>
              <a:ln w="12700">
                <a:solidFill>
                  <a:srgbClr val="00B05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6.1461279277806535E-2"/>
                  <c:y val="0.4138786054884504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B05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Чкалова, 50'!$N$29:$N$40</c:f>
              <c:numCache>
                <c:formatCode>General</c:formatCode>
                <c:ptCount val="12"/>
                <c:pt idx="0">
                  <c:v>756.4</c:v>
                </c:pt>
                <c:pt idx="1">
                  <c:v>537.6</c:v>
                </c:pt>
                <c:pt idx="2">
                  <c:v>657.19999999999993</c:v>
                </c:pt>
                <c:pt idx="3">
                  <c:v>156.39999999999998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269.70000000000005</c:v>
                </c:pt>
                <c:pt idx="10">
                  <c:v>375</c:v>
                </c:pt>
                <c:pt idx="11">
                  <c:v>576.6</c:v>
                </c:pt>
              </c:numCache>
            </c:numRef>
          </c:xVal>
          <c:yVal>
            <c:numRef>
              <c:f>'Витебск, Чкалова, 50'!$B$29:$B$40</c:f>
              <c:numCache>
                <c:formatCode>General</c:formatCode>
                <c:ptCount val="12"/>
                <c:pt idx="0">
                  <c:v>182.8</c:v>
                </c:pt>
                <c:pt idx="1">
                  <c:v>112.4</c:v>
                </c:pt>
                <c:pt idx="2">
                  <c:v>152.30000000000001</c:v>
                </c:pt>
                <c:pt idx="3">
                  <c:v>41.4</c:v>
                </c:pt>
                <c:pt idx="10">
                  <c:v>67.3</c:v>
                </c:pt>
                <c:pt idx="11">
                  <c:v>114.6</c:v>
                </c:pt>
              </c:numCache>
            </c:numRef>
          </c:yVal>
          <c:smooth val="0"/>
        </c:ser>
        <c:ser>
          <c:idx val="3"/>
          <c:order val="3"/>
          <c:tx>
            <c:v>2014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trendline>
            <c:spPr>
              <a:ln w="12700">
                <a:solidFill>
                  <a:srgbClr val="7030A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9.9549355638503728E-2"/>
                  <c:y val="0.2090678979263723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7030A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Чкалова, 50'!$N$42:$N$53</c:f>
              <c:numCache>
                <c:formatCode>General</c:formatCode>
                <c:ptCount val="12"/>
                <c:pt idx="0">
                  <c:v>762.6</c:v>
                </c:pt>
                <c:pt idx="1">
                  <c:v>526.4</c:v>
                </c:pt>
                <c:pt idx="2">
                  <c:v>372</c:v>
                </c:pt>
                <c:pt idx="3">
                  <c:v>148.80000000000001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504</c:v>
                </c:pt>
                <c:pt idx="11">
                  <c:v>644.80000000000007</c:v>
                </c:pt>
              </c:numCache>
            </c:numRef>
          </c:xVal>
          <c:yVal>
            <c:numRef>
              <c:f>'Витебск, Чкалова, 50'!$B$42:$B$53</c:f>
              <c:numCache>
                <c:formatCode>General</c:formatCode>
                <c:ptCount val="12"/>
                <c:pt idx="0">
                  <c:v>164</c:v>
                </c:pt>
                <c:pt idx="1">
                  <c:v>106.3</c:v>
                </c:pt>
                <c:pt idx="2">
                  <c:v>60.5</c:v>
                </c:pt>
                <c:pt idx="3">
                  <c:v>29.7</c:v>
                </c:pt>
                <c:pt idx="9">
                  <c:v>66.5</c:v>
                </c:pt>
                <c:pt idx="10">
                  <c:v>106.7</c:v>
                </c:pt>
                <c:pt idx="11">
                  <c:v>133.6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47456"/>
        <c:axId val="375743536"/>
      </c:scatterChart>
      <c:valAx>
        <c:axId val="37574745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3536"/>
        <c:crosses val="autoZero"/>
        <c:crossBetween val="midCat"/>
      </c:valAx>
      <c:valAx>
        <c:axId val="375743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7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b="1"/>
              <a:t>Витебск, Чкалова, 50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 data</c:v>
          </c:tx>
          <c:spPr>
            <a:ln w="28575">
              <a:noFill/>
            </a:ln>
          </c:spPr>
          <c:trendline>
            <c:spPr>
              <a:ln w="12700">
                <a:solidFill>
                  <a:schemeClr val="accent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181420229045791"/>
                  <c:y val="0.1978898187464787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</c:trendlineLbl>
          </c:trendline>
          <c:xVal>
            <c:numRef>
              <c:f>'Витебск, Правды, 58'!$AA$3:$AA$53</c:f>
              <c:numCache>
                <c:formatCode>General</c:formatCode>
                <c:ptCount val="51"/>
                <c:pt idx="0">
                  <c:v>703.69999999999993</c:v>
                </c:pt>
                <c:pt idx="1">
                  <c:v>778.4</c:v>
                </c:pt>
                <c:pt idx="2">
                  <c:v>595.19999999999993</c:v>
                </c:pt>
                <c:pt idx="3">
                  <c:v>197.6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177</c:v>
                </c:pt>
                <c:pt idx="10">
                  <c:v>477</c:v>
                </c:pt>
                <c:pt idx="11">
                  <c:v>511.5</c:v>
                </c:pt>
                <c:pt idx="13">
                  <c:v>709.9</c:v>
                </c:pt>
                <c:pt idx="14">
                  <c:v>852.59999999999991</c:v>
                </c:pt>
                <c:pt idx="15">
                  <c:v>530.1</c:v>
                </c:pt>
                <c:pt idx="16">
                  <c:v>118.80000000000001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98</c:v>
                </c:pt>
                <c:pt idx="23">
                  <c:v>420</c:v>
                </c:pt>
                <c:pt idx="24">
                  <c:v>737.80000000000007</c:v>
                </c:pt>
                <c:pt idx="26">
                  <c:v>756.4</c:v>
                </c:pt>
                <c:pt idx="27">
                  <c:v>537.6</c:v>
                </c:pt>
                <c:pt idx="28">
                  <c:v>657.19999999999993</c:v>
                </c:pt>
                <c:pt idx="29">
                  <c:v>156.39999999999998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269.70000000000005</c:v>
                </c:pt>
                <c:pt idx="36">
                  <c:v>375</c:v>
                </c:pt>
                <c:pt idx="37">
                  <c:v>576.6</c:v>
                </c:pt>
                <c:pt idx="39">
                  <c:v>762.6</c:v>
                </c:pt>
                <c:pt idx="40">
                  <c:v>526.4</c:v>
                </c:pt>
                <c:pt idx="41">
                  <c:v>372</c:v>
                </c:pt>
                <c:pt idx="42">
                  <c:v>148.80000000000001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115</c:v>
                </c:pt>
                <c:pt idx="49">
                  <c:v>504</c:v>
                </c:pt>
                <c:pt idx="50">
                  <c:v>644.80000000000007</c:v>
                </c:pt>
              </c:numCache>
            </c:numRef>
          </c:xVal>
          <c:yVal>
            <c:numRef>
              <c:f>'Витебск, Правды, 58'!$Z$3:$Z$53</c:f>
              <c:numCache>
                <c:formatCode>General</c:formatCode>
                <c:ptCount val="51"/>
                <c:pt idx="0">
                  <c:v>76.480999999999995</c:v>
                </c:pt>
                <c:pt idx="1">
                  <c:v>82.570999999999998</c:v>
                </c:pt>
                <c:pt idx="2">
                  <c:v>66.888999999999996</c:v>
                </c:pt>
                <c:pt idx="3">
                  <c:v>32.991999999999997</c:v>
                </c:pt>
                <c:pt idx="9">
                  <c:v>32.408999999999999</c:v>
                </c:pt>
                <c:pt idx="10">
                  <c:v>53.993000000000002</c:v>
                </c:pt>
                <c:pt idx="11">
                  <c:v>60.103000000000002</c:v>
                </c:pt>
                <c:pt idx="13">
                  <c:v>83</c:v>
                </c:pt>
                <c:pt idx="14">
                  <c:v>103.3</c:v>
                </c:pt>
                <c:pt idx="15">
                  <c:v>70.400000000000006</c:v>
                </c:pt>
                <c:pt idx="16">
                  <c:v>27.7</c:v>
                </c:pt>
                <c:pt idx="22">
                  <c:v>37.5</c:v>
                </c:pt>
                <c:pt idx="23">
                  <c:v>60.4</c:v>
                </c:pt>
                <c:pt idx="24">
                  <c:v>88.2</c:v>
                </c:pt>
                <c:pt idx="26">
                  <c:v>96.9</c:v>
                </c:pt>
                <c:pt idx="27">
                  <c:v>62.6</c:v>
                </c:pt>
                <c:pt idx="28">
                  <c:v>80</c:v>
                </c:pt>
                <c:pt idx="29">
                  <c:v>31.6</c:v>
                </c:pt>
                <c:pt idx="35">
                  <c:v>48</c:v>
                </c:pt>
                <c:pt idx="36">
                  <c:v>48.9</c:v>
                </c:pt>
                <c:pt idx="37">
                  <c:v>62.3</c:v>
                </c:pt>
                <c:pt idx="39">
                  <c:v>83.6</c:v>
                </c:pt>
                <c:pt idx="40">
                  <c:v>60.8</c:v>
                </c:pt>
                <c:pt idx="41">
                  <c:v>51.3</c:v>
                </c:pt>
                <c:pt idx="42">
                  <c:v>28.5</c:v>
                </c:pt>
                <c:pt idx="48">
                  <c:v>47.781999999999996</c:v>
                </c:pt>
                <c:pt idx="49">
                  <c:v>56.744</c:v>
                </c:pt>
                <c:pt idx="50">
                  <c:v>77.042000000000002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744712"/>
        <c:axId val="375747848"/>
      </c:scatterChart>
      <c:valAx>
        <c:axId val="37574471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50" b="1"/>
                  <a:t>градусо-дни отопительного сезона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7848"/>
        <c:crosses val="autoZero"/>
        <c:crossBetween val="midCat"/>
      </c:valAx>
      <c:valAx>
        <c:axId val="375747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sz="1050" b="1"/>
                  <a:t>Потребление тепла [Гкал]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5744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4" Type="http://schemas.openxmlformats.org/officeDocument/2006/relationships/chart" Target="../charts/chart8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4" Type="http://schemas.openxmlformats.org/officeDocument/2006/relationships/chart" Target="../charts/chart8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7.xml"/><Relationship Id="rId1" Type="http://schemas.openxmlformats.org/officeDocument/2006/relationships/chart" Target="../charts/chart9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9.xml"/><Relationship Id="rId1" Type="http://schemas.openxmlformats.org/officeDocument/2006/relationships/chart" Target="../charts/chart9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4.xml"/><Relationship Id="rId1" Type="http://schemas.openxmlformats.org/officeDocument/2006/relationships/chart" Target="../charts/chart10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6.xml"/><Relationship Id="rId1" Type="http://schemas.openxmlformats.org/officeDocument/2006/relationships/chart" Target="../charts/chart10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9.xml"/><Relationship Id="rId1" Type="http://schemas.openxmlformats.org/officeDocument/2006/relationships/chart" Target="../charts/chart108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1.xml"/><Relationship Id="rId1" Type="http://schemas.openxmlformats.org/officeDocument/2006/relationships/chart" Target="../charts/chart11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3.xml"/><Relationship Id="rId1" Type="http://schemas.openxmlformats.org/officeDocument/2006/relationships/chart" Target="../charts/chart1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4" Type="http://schemas.openxmlformats.org/officeDocument/2006/relationships/chart" Target="../charts/chart7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612321</xdr:colOff>
      <xdr:row>1</xdr:row>
      <xdr:rowOff>0</xdr:rowOff>
    </xdr:from>
    <xdr:to>
      <xdr:col>7</xdr:col>
      <xdr:colOff>604156</xdr:colOff>
      <xdr:row>20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474889</xdr:colOff>
      <xdr:row>22</xdr:row>
      <xdr:rowOff>62593</xdr:rowOff>
    </xdr:from>
    <xdr:to>
      <xdr:col>7</xdr:col>
      <xdr:colOff>466724</xdr:colOff>
      <xdr:row>41</xdr:row>
      <xdr:rowOff>81643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231322</xdr:colOff>
      <xdr:row>68</xdr:row>
      <xdr:rowOff>28575</xdr:rowOff>
    </xdr:from>
    <xdr:to>
      <xdr:col>7</xdr:col>
      <xdr:colOff>223157</xdr:colOff>
      <xdr:row>87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156483</xdr:colOff>
      <xdr:row>43</xdr:row>
      <xdr:rowOff>0</xdr:rowOff>
    </xdr:from>
    <xdr:to>
      <xdr:col>7</xdr:col>
      <xdr:colOff>148318</xdr:colOff>
      <xdr:row>62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228118</xdr:colOff>
      <xdr:row>0</xdr:row>
      <xdr:rowOff>91249</xdr:rowOff>
    </xdr:from>
    <xdr:to>
      <xdr:col>18</xdr:col>
      <xdr:colOff>260295</xdr:colOff>
      <xdr:row>20</xdr:row>
      <xdr:rowOff>81724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186016</xdr:colOff>
      <xdr:row>21</xdr:row>
      <xdr:rowOff>137912</xdr:rowOff>
    </xdr:from>
    <xdr:to>
      <xdr:col>18</xdr:col>
      <xdr:colOff>218193</xdr:colOff>
      <xdr:row>41</xdr:row>
      <xdr:rowOff>128387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144876</xdr:colOff>
      <xdr:row>67</xdr:row>
      <xdr:rowOff>123985</xdr:rowOff>
    </xdr:from>
    <xdr:to>
      <xdr:col>18</xdr:col>
      <xdr:colOff>177053</xdr:colOff>
      <xdr:row>86</xdr:row>
      <xdr:rowOff>143035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198423</xdr:colOff>
      <xdr:row>43</xdr:row>
      <xdr:rowOff>85645</xdr:rowOff>
    </xdr:from>
    <xdr:to>
      <xdr:col>18</xdr:col>
      <xdr:colOff>230600</xdr:colOff>
      <xdr:row>62</xdr:row>
      <xdr:rowOff>104695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2475</xdr:colOff>
      <xdr:row>1</xdr:row>
      <xdr:rowOff>27214</xdr:rowOff>
    </xdr:from>
    <xdr:to>
      <xdr:col>28</xdr:col>
      <xdr:colOff>34652</xdr:colOff>
      <xdr:row>20</xdr:row>
      <xdr:rowOff>46264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587276</xdr:colOff>
      <xdr:row>44</xdr:row>
      <xdr:rowOff>117145</xdr:rowOff>
    </xdr:from>
    <xdr:to>
      <xdr:col>28</xdr:col>
      <xdr:colOff>7132</xdr:colOff>
      <xdr:row>63</xdr:row>
      <xdr:rowOff>136195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558388</xdr:colOff>
      <xdr:row>22</xdr:row>
      <xdr:rowOff>171450</xdr:rowOff>
    </xdr:from>
    <xdr:to>
      <xdr:col>27</xdr:col>
      <xdr:colOff>590565</xdr:colOff>
      <xdr:row>42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578617</xdr:colOff>
      <xdr:row>68</xdr:row>
      <xdr:rowOff>29193</xdr:rowOff>
    </xdr:from>
    <xdr:to>
      <xdr:col>27</xdr:col>
      <xdr:colOff>610794</xdr:colOff>
      <xdr:row>87</xdr:row>
      <xdr:rowOff>48243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598714</xdr:colOff>
      <xdr:row>1</xdr:row>
      <xdr:rowOff>108857</xdr:rowOff>
    </xdr:from>
    <xdr:to>
      <xdr:col>36</xdr:col>
      <xdr:colOff>9401</xdr:colOff>
      <xdr:row>20</xdr:row>
      <xdr:rowOff>127907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64819</xdr:colOff>
      <xdr:row>44</xdr:row>
      <xdr:rowOff>129391</xdr:rowOff>
    </xdr:from>
    <xdr:to>
      <xdr:col>36</xdr:col>
      <xdr:colOff>94013</xdr:colOff>
      <xdr:row>63</xdr:row>
      <xdr:rowOff>148441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5442</xdr:colOff>
      <xdr:row>23</xdr:row>
      <xdr:rowOff>62593</xdr:rowOff>
    </xdr:from>
    <xdr:to>
      <xdr:col>36</xdr:col>
      <xdr:colOff>28451</xdr:colOff>
      <xdr:row>42</xdr:row>
      <xdr:rowOff>81643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29</xdr:col>
      <xdr:colOff>77189</xdr:colOff>
      <xdr:row>67</xdr:row>
      <xdr:rowOff>156606</xdr:rowOff>
    </xdr:from>
    <xdr:to>
      <xdr:col>36</xdr:col>
      <xdr:colOff>100198</xdr:colOff>
      <xdr:row>86</xdr:row>
      <xdr:rowOff>175656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592529</xdr:colOff>
      <xdr:row>1</xdr:row>
      <xdr:rowOff>137309</xdr:rowOff>
    </xdr:from>
    <xdr:to>
      <xdr:col>44</xdr:col>
      <xdr:colOff>3217</xdr:colOff>
      <xdr:row>20</xdr:row>
      <xdr:rowOff>156359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37</xdr:col>
      <xdr:colOff>54429</xdr:colOff>
      <xdr:row>45</xdr:row>
      <xdr:rowOff>16082</xdr:rowOff>
    </xdr:from>
    <xdr:to>
      <xdr:col>44</xdr:col>
      <xdr:colOff>83623</xdr:colOff>
      <xdr:row>64</xdr:row>
      <xdr:rowOff>35132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36</xdr:col>
      <xdr:colOff>578921</xdr:colOff>
      <xdr:row>23</xdr:row>
      <xdr:rowOff>123702</xdr:rowOff>
    </xdr:from>
    <xdr:to>
      <xdr:col>43</xdr:col>
      <xdr:colOff>601930</xdr:colOff>
      <xdr:row>42</xdr:row>
      <xdr:rowOff>142752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37</xdr:col>
      <xdr:colOff>56902</xdr:colOff>
      <xdr:row>68</xdr:row>
      <xdr:rowOff>6185</xdr:rowOff>
    </xdr:from>
    <xdr:to>
      <xdr:col>44</xdr:col>
      <xdr:colOff>79910</xdr:colOff>
      <xdr:row>87</xdr:row>
      <xdr:rowOff>25235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45</xdr:col>
      <xdr:colOff>602426</xdr:colOff>
      <xdr:row>1</xdr:row>
      <xdr:rowOff>58140</xdr:rowOff>
    </xdr:from>
    <xdr:to>
      <xdr:col>53</xdr:col>
      <xdr:colOff>19299</xdr:colOff>
      <xdr:row>21</xdr:row>
      <xdr:rowOff>48615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45</xdr:col>
      <xdr:colOff>580531</xdr:colOff>
      <xdr:row>44</xdr:row>
      <xdr:rowOff>162295</xdr:rowOff>
    </xdr:from>
    <xdr:to>
      <xdr:col>52</xdr:col>
      <xdr:colOff>603539</xdr:colOff>
      <xdr:row>64</xdr:row>
      <xdr:rowOff>152770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45</xdr:col>
      <xdr:colOff>575212</xdr:colOff>
      <xdr:row>23</xdr:row>
      <xdr:rowOff>35503</xdr:rowOff>
    </xdr:from>
    <xdr:to>
      <xdr:col>52</xdr:col>
      <xdr:colOff>604406</xdr:colOff>
      <xdr:row>43</xdr:row>
      <xdr:rowOff>25978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46</xdr:col>
      <xdr:colOff>22267</xdr:colOff>
      <xdr:row>67</xdr:row>
      <xdr:rowOff>21895</xdr:rowOff>
    </xdr:from>
    <xdr:to>
      <xdr:col>53</xdr:col>
      <xdr:colOff>45275</xdr:colOff>
      <xdr:row>87</xdr:row>
      <xdr:rowOff>12370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54</xdr:col>
      <xdr:colOff>27213</xdr:colOff>
      <xdr:row>1</xdr:row>
      <xdr:rowOff>81643</xdr:rowOff>
    </xdr:from>
    <xdr:to>
      <xdr:col>61</xdr:col>
      <xdr:colOff>50221</xdr:colOff>
      <xdr:row>21</xdr:row>
      <xdr:rowOff>72118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54</xdr:col>
      <xdr:colOff>8165</xdr:colOff>
      <xdr:row>45</xdr:row>
      <xdr:rowOff>77931</xdr:rowOff>
    </xdr:from>
    <xdr:to>
      <xdr:col>61</xdr:col>
      <xdr:colOff>31174</xdr:colOff>
      <xdr:row>65</xdr:row>
      <xdr:rowOff>68406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54</xdr:col>
      <xdr:colOff>0</xdr:colOff>
      <xdr:row>23</xdr:row>
      <xdr:rowOff>91168</xdr:rowOff>
    </xdr:from>
    <xdr:to>
      <xdr:col>61</xdr:col>
      <xdr:colOff>23008</xdr:colOff>
      <xdr:row>43</xdr:row>
      <xdr:rowOff>81643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54</xdr:col>
      <xdr:colOff>46512</xdr:colOff>
      <xdr:row>67</xdr:row>
      <xdr:rowOff>52821</xdr:rowOff>
    </xdr:from>
    <xdr:to>
      <xdr:col>61</xdr:col>
      <xdr:colOff>69520</xdr:colOff>
      <xdr:row>87</xdr:row>
      <xdr:rowOff>43296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61</xdr:col>
      <xdr:colOff>604899</xdr:colOff>
      <xdr:row>1</xdr:row>
      <xdr:rowOff>137308</xdr:rowOff>
    </xdr:from>
    <xdr:to>
      <xdr:col>70</xdr:col>
      <xdr:colOff>15586</xdr:colOff>
      <xdr:row>21</xdr:row>
      <xdr:rowOff>127783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61</xdr:col>
      <xdr:colOff>525729</xdr:colOff>
      <xdr:row>46</xdr:row>
      <xdr:rowOff>42059</xdr:rowOff>
    </xdr:from>
    <xdr:to>
      <xdr:col>68</xdr:col>
      <xdr:colOff>548737</xdr:colOff>
      <xdr:row>66</xdr:row>
      <xdr:rowOff>32534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61</xdr:col>
      <xdr:colOff>564077</xdr:colOff>
      <xdr:row>23</xdr:row>
      <xdr:rowOff>146833</xdr:rowOff>
    </xdr:from>
    <xdr:to>
      <xdr:col>68</xdr:col>
      <xdr:colOff>587085</xdr:colOff>
      <xdr:row>43</xdr:row>
      <xdr:rowOff>137308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61</xdr:col>
      <xdr:colOff>566551</xdr:colOff>
      <xdr:row>67</xdr:row>
      <xdr:rowOff>35503</xdr:rowOff>
    </xdr:from>
    <xdr:to>
      <xdr:col>68</xdr:col>
      <xdr:colOff>589559</xdr:colOff>
      <xdr:row>87</xdr:row>
      <xdr:rowOff>25978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70</xdr:col>
      <xdr:colOff>316676</xdr:colOff>
      <xdr:row>2</xdr:row>
      <xdr:rowOff>63088</xdr:rowOff>
    </xdr:from>
    <xdr:to>
      <xdr:col>77</xdr:col>
      <xdr:colOff>339685</xdr:colOff>
      <xdr:row>22</xdr:row>
      <xdr:rowOff>53563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70</xdr:col>
      <xdr:colOff>400669</xdr:colOff>
      <xdr:row>45</xdr:row>
      <xdr:rowOff>188644</xdr:rowOff>
    </xdr:from>
    <xdr:to>
      <xdr:col>77</xdr:col>
      <xdr:colOff>423678</xdr:colOff>
      <xdr:row>65</xdr:row>
      <xdr:rowOff>179119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70</xdr:col>
      <xdr:colOff>289461</xdr:colOff>
      <xdr:row>23</xdr:row>
      <xdr:rowOff>177759</xdr:rowOff>
    </xdr:from>
    <xdr:to>
      <xdr:col>77</xdr:col>
      <xdr:colOff>312470</xdr:colOff>
      <xdr:row>43</xdr:row>
      <xdr:rowOff>168234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70</xdr:col>
      <xdr:colOff>421823</xdr:colOff>
      <xdr:row>67</xdr:row>
      <xdr:rowOff>76324</xdr:rowOff>
    </xdr:from>
    <xdr:to>
      <xdr:col>77</xdr:col>
      <xdr:colOff>444831</xdr:colOff>
      <xdr:row>87</xdr:row>
      <xdr:rowOff>66799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78</xdr:col>
      <xdr:colOff>544286</xdr:colOff>
      <xdr:row>2</xdr:row>
      <xdr:rowOff>81643</xdr:rowOff>
    </xdr:from>
    <xdr:to>
      <xdr:col>85</xdr:col>
      <xdr:colOff>567294</xdr:colOff>
      <xdr:row>22</xdr:row>
      <xdr:rowOff>72118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78</xdr:col>
      <xdr:colOff>577438</xdr:colOff>
      <xdr:row>45</xdr:row>
      <xdr:rowOff>154380</xdr:rowOff>
    </xdr:from>
    <xdr:to>
      <xdr:col>85</xdr:col>
      <xdr:colOff>600446</xdr:colOff>
      <xdr:row>65</xdr:row>
      <xdr:rowOff>144855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79</xdr:col>
      <xdr:colOff>13607</xdr:colOff>
      <xdr:row>23</xdr:row>
      <xdr:rowOff>131990</xdr:rowOff>
    </xdr:from>
    <xdr:to>
      <xdr:col>86</xdr:col>
      <xdr:colOff>36616</xdr:colOff>
      <xdr:row>43</xdr:row>
      <xdr:rowOff>122465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78</xdr:col>
      <xdr:colOff>512123</xdr:colOff>
      <xdr:row>67</xdr:row>
      <xdr:rowOff>30553</xdr:rowOff>
    </xdr:from>
    <xdr:to>
      <xdr:col>85</xdr:col>
      <xdr:colOff>535131</xdr:colOff>
      <xdr:row>87</xdr:row>
      <xdr:rowOff>21028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87</xdr:col>
      <xdr:colOff>40822</xdr:colOff>
      <xdr:row>2</xdr:row>
      <xdr:rowOff>95250</xdr:rowOff>
    </xdr:from>
    <xdr:to>
      <xdr:col>94</xdr:col>
      <xdr:colOff>63830</xdr:colOff>
      <xdr:row>22</xdr:row>
      <xdr:rowOff>85725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86</xdr:col>
      <xdr:colOff>595004</xdr:colOff>
      <xdr:row>45</xdr:row>
      <xdr:rowOff>132361</xdr:rowOff>
    </xdr:from>
    <xdr:to>
      <xdr:col>94</xdr:col>
      <xdr:colOff>5690</xdr:colOff>
      <xdr:row>65</xdr:row>
      <xdr:rowOff>122836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87</xdr:col>
      <xdr:colOff>1</xdr:colOff>
      <xdr:row>23</xdr:row>
      <xdr:rowOff>145597</xdr:rowOff>
    </xdr:from>
    <xdr:to>
      <xdr:col>94</xdr:col>
      <xdr:colOff>23009</xdr:colOff>
      <xdr:row>43</xdr:row>
      <xdr:rowOff>136072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86</xdr:col>
      <xdr:colOff>554183</xdr:colOff>
      <xdr:row>67</xdr:row>
      <xdr:rowOff>46635</xdr:rowOff>
    </xdr:from>
    <xdr:to>
      <xdr:col>93</xdr:col>
      <xdr:colOff>577191</xdr:colOff>
      <xdr:row>87</xdr:row>
      <xdr:rowOff>37110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295275</xdr:colOff>
      <xdr:row>1</xdr:row>
      <xdr:rowOff>47625</xdr:rowOff>
    </xdr:from>
    <xdr:to>
      <xdr:col>38</xdr:col>
      <xdr:colOff>314325</xdr:colOff>
      <xdr:row>19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24</xdr:col>
      <xdr:colOff>19050</xdr:colOff>
      <xdr:row>40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22</xdr:row>
      <xdr:rowOff>0</xdr:rowOff>
    </xdr:from>
    <xdr:to>
      <xdr:col>39</xdr:col>
      <xdr:colOff>19050</xdr:colOff>
      <xdr:row>41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552450</xdr:colOff>
      <xdr:row>1</xdr:row>
      <xdr:rowOff>38100</xdr:rowOff>
    </xdr:from>
    <xdr:to>
      <xdr:col>38</xdr:col>
      <xdr:colOff>571500</xdr:colOff>
      <xdr:row>19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24</xdr:col>
      <xdr:colOff>19050</xdr:colOff>
      <xdr:row>40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21</xdr:row>
      <xdr:rowOff>0</xdr:rowOff>
    </xdr:from>
    <xdr:to>
      <xdr:col>39</xdr:col>
      <xdr:colOff>19050</xdr:colOff>
      <xdr:row>40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39</xdr:col>
      <xdr:colOff>19050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24</xdr:col>
      <xdr:colOff>19050</xdr:colOff>
      <xdr:row>39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21</xdr:row>
      <xdr:rowOff>0</xdr:rowOff>
    </xdr:from>
    <xdr:to>
      <xdr:col>39</xdr:col>
      <xdr:colOff>19050</xdr:colOff>
      <xdr:row>40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0</xdr:row>
      <xdr:rowOff>304800</xdr:rowOff>
    </xdr:from>
    <xdr:to>
      <xdr:col>24</xdr:col>
      <xdr:colOff>9525</xdr:colOff>
      <xdr:row>18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24</xdr:col>
      <xdr:colOff>19050</xdr:colOff>
      <xdr:row>39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0</xdr:row>
      <xdr:rowOff>476250</xdr:rowOff>
    </xdr:from>
    <xdr:to>
      <xdr:col>24</xdr:col>
      <xdr:colOff>9525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581025</xdr:colOff>
      <xdr:row>1</xdr:row>
      <xdr:rowOff>76200</xdr:rowOff>
    </xdr:from>
    <xdr:to>
      <xdr:col>38</xdr:col>
      <xdr:colOff>600075</xdr:colOff>
      <xdr:row>18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24</xdr:col>
      <xdr:colOff>19050</xdr:colOff>
      <xdr:row>39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24</xdr:col>
      <xdr:colOff>19050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2</xdr:row>
      <xdr:rowOff>0</xdr:rowOff>
    </xdr:from>
    <xdr:to>
      <xdr:col>37</xdr:col>
      <xdr:colOff>19050</xdr:colOff>
      <xdr:row>21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28575</xdr:colOff>
      <xdr:row>1</xdr:row>
      <xdr:rowOff>9525</xdr:rowOff>
    </xdr:from>
    <xdr:to>
      <xdr:col>37</xdr:col>
      <xdr:colOff>47625</xdr:colOff>
      <xdr:row>19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295275</xdr:colOff>
      <xdr:row>1</xdr:row>
      <xdr:rowOff>114300</xdr:rowOff>
    </xdr:from>
    <xdr:to>
      <xdr:col>23</xdr:col>
      <xdr:colOff>314325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333375</xdr:colOff>
      <xdr:row>1</xdr:row>
      <xdr:rowOff>133350</xdr:rowOff>
    </xdr:from>
    <xdr:to>
      <xdr:col>36</xdr:col>
      <xdr:colOff>352425</xdr:colOff>
      <xdr:row>20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476250</xdr:colOff>
      <xdr:row>1</xdr:row>
      <xdr:rowOff>66675</xdr:rowOff>
    </xdr:from>
    <xdr:to>
      <xdr:col>23</xdr:col>
      <xdr:colOff>495300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200025</xdr:colOff>
      <xdr:row>1</xdr:row>
      <xdr:rowOff>66675</xdr:rowOff>
    </xdr:from>
    <xdr:to>
      <xdr:col>36</xdr:col>
      <xdr:colOff>219075</xdr:colOff>
      <xdr:row>19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542925</xdr:colOff>
      <xdr:row>2</xdr:row>
      <xdr:rowOff>19050</xdr:rowOff>
    </xdr:from>
    <xdr:to>
      <xdr:col>23</xdr:col>
      <xdr:colOff>561975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25</xdr:row>
      <xdr:rowOff>28575</xdr:rowOff>
    </xdr:from>
    <xdr:to>
      <xdr:col>39</xdr:col>
      <xdr:colOff>19050</xdr:colOff>
      <xdr:row>44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24</xdr:col>
      <xdr:colOff>19050</xdr:colOff>
      <xdr:row>42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47625</xdr:colOff>
      <xdr:row>1</xdr:row>
      <xdr:rowOff>200025</xdr:rowOff>
    </xdr:from>
    <xdr:to>
      <xdr:col>39</xdr:col>
      <xdr:colOff>66675</xdr:colOff>
      <xdr:row>19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24</xdr:col>
      <xdr:colOff>19050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2</xdr:row>
      <xdr:rowOff>0</xdr:rowOff>
    </xdr:from>
    <xdr:to>
      <xdr:col>37</xdr:col>
      <xdr:colOff>19050</xdr:colOff>
      <xdr:row>21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24</xdr:col>
      <xdr:colOff>19050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2</xdr:row>
      <xdr:rowOff>0</xdr:rowOff>
    </xdr:from>
    <xdr:to>
      <xdr:col>37</xdr:col>
      <xdr:colOff>19050</xdr:colOff>
      <xdr:row>21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37</xdr:col>
      <xdr:colOff>19050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123825</xdr:colOff>
      <xdr:row>1</xdr:row>
      <xdr:rowOff>66675</xdr:rowOff>
    </xdr:from>
    <xdr:to>
      <xdr:col>36</xdr:col>
      <xdr:colOff>142875</xdr:colOff>
      <xdr:row>19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37</xdr:col>
      <xdr:colOff>19050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361950</xdr:colOff>
      <xdr:row>1</xdr:row>
      <xdr:rowOff>228600</xdr:rowOff>
    </xdr:from>
    <xdr:to>
      <xdr:col>23</xdr:col>
      <xdr:colOff>381000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504825</xdr:colOff>
      <xdr:row>24</xdr:row>
      <xdr:rowOff>104775</xdr:rowOff>
    </xdr:from>
    <xdr:to>
      <xdr:col>38</xdr:col>
      <xdr:colOff>523875</xdr:colOff>
      <xdr:row>43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24</xdr:col>
      <xdr:colOff>19050</xdr:colOff>
      <xdr:row>41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39</xdr:col>
      <xdr:colOff>19050</xdr:colOff>
      <xdr:row>21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1</xdr:row>
      <xdr:rowOff>314325</xdr:rowOff>
    </xdr:from>
    <xdr:to>
      <xdr:col>23</xdr:col>
      <xdr:colOff>514350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2</xdr:row>
      <xdr:rowOff>123825</xdr:rowOff>
    </xdr:from>
    <xdr:to>
      <xdr:col>39</xdr:col>
      <xdr:colOff>19050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24</xdr:col>
      <xdr:colOff>19050</xdr:colOff>
      <xdr:row>41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24</xdr:row>
      <xdr:rowOff>0</xdr:rowOff>
    </xdr:from>
    <xdr:to>
      <xdr:col>39</xdr:col>
      <xdr:colOff>19050</xdr:colOff>
      <xdr:row>43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1</xdr:row>
      <xdr:rowOff>314325</xdr:rowOff>
    </xdr:from>
    <xdr:to>
      <xdr:col>23</xdr:col>
      <xdr:colOff>514350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39</xdr:col>
      <xdr:colOff>19050</xdr:colOff>
      <xdr:row>21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24</xdr:col>
      <xdr:colOff>19050</xdr:colOff>
      <xdr:row>41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23</xdr:row>
      <xdr:rowOff>0</xdr:rowOff>
    </xdr:from>
    <xdr:to>
      <xdr:col>39</xdr:col>
      <xdr:colOff>19050</xdr:colOff>
      <xdr:row>42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24</xdr:col>
      <xdr:colOff>19050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2</xdr:row>
      <xdr:rowOff>0</xdr:rowOff>
    </xdr:from>
    <xdr:to>
      <xdr:col>39</xdr:col>
      <xdr:colOff>19050</xdr:colOff>
      <xdr:row>21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24</xdr:col>
      <xdr:colOff>19050</xdr:colOff>
      <xdr:row>42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23</xdr:row>
      <xdr:rowOff>0</xdr:rowOff>
    </xdr:from>
    <xdr:to>
      <xdr:col>39</xdr:col>
      <xdr:colOff>19050</xdr:colOff>
      <xdr:row>42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409575</xdr:colOff>
      <xdr:row>1</xdr:row>
      <xdr:rowOff>152400</xdr:rowOff>
    </xdr:from>
    <xdr:to>
      <xdr:col>38</xdr:col>
      <xdr:colOff>428625</xdr:colOff>
      <xdr:row>20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24</xdr:col>
      <xdr:colOff>19050</xdr:colOff>
      <xdr:row>40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22</xdr:row>
      <xdr:rowOff>0</xdr:rowOff>
    </xdr:from>
    <xdr:to>
      <xdr:col>39</xdr:col>
      <xdr:colOff>19050</xdr:colOff>
      <xdr:row>41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39</xdr:col>
      <xdr:colOff>19050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24</xdr:col>
      <xdr:colOff>19050</xdr:colOff>
      <xdr:row>40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21</xdr:row>
      <xdr:rowOff>0</xdr:rowOff>
    </xdr:from>
    <xdr:to>
      <xdr:col>39</xdr:col>
      <xdr:colOff>19050</xdr:colOff>
      <xdr:row>40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24</xdr:col>
      <xdr:colOff>19050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39</xdr:col>
      <xdr:colOff>19050</xdr:colOff>
      <xdr:row>19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24</xdr:col>
      <xdr:colOff>19050</xdr:colOff>
      <xdr:row>40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0</xdr:colOff>
      <xdr:row>21</xdr:row>
      <xdr:rowOff>0</xdr:rowOff>
    </xdr:from>
    <xdr:to>
      <xdr:col>39</xdr:col>
      <xdr:colOff>19050</xdr:colOff>
      <xdr:row>40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5" workbookViewId="0">
      <selection activeCell="N2" sqref="N2:N3"/>
    </sheetView>
  </sheetViews>
  <sheetFormatPr defaultRowHeight="14.4" x14ac:dyDescent="0.3"/>
  <cols>
    <col min="1" max="1" width="19.109375" style="32" bestFit="1" customWidth="1"/>
    <col min="2" max="2" width="10.5546875" style="32" bestFit="1" customWidth="1"/>
    <col min="3" max="7" width="6.6640625" style="32" customWidth="1"/>
    <col min="8" max="12" width="7.6640625" style="32" customWidth="1"/>
    <col min="13" max="13" width="9.88671875" customWidth="1"/>
    <col min="14" max="14" width="12" customWidth="1"/>
  </cols>
  <sheetData>
    <row r="1" spans="1:14" x14ac:dyDescent="0.3">
      <c r="A1"/>
      <c r="H1" s="29" t="s">
        <v>0</v>
      </c>
      <c r="I1" s="30">
        <v>1162</v>
      </c>
      <c r="J1" s="31" t="s">
        <v>1</v>
      </c>
    </row>
    <row r="2" spans="1:14" ht="12" customHeight="1" x14ac:dyDescent="0.3">
      <c r="A2" s="106" t="s">
        <v>2</v>
      </c>
      <c r="B2" s="191" t="s">
        <v>3</v>
      </c>
      <c r="C2" s="193" t="s">
        <v>4</v>
      </c>
      <c r="D2" s="194"/>
      <c r="E2" s="194"/>
      <c r="F2" s="194"/>
      <c r="G2" s="195"/>
      <c r="H2" s="193" t="s">
        <v>5</v>
      </c>
      <c r="I2" s="194"/>
      <c r="J2" s="194"/>
      <c r="K2" s="194"/>
      <c r="L2" s="196"/>
      <c r="M2" s="218" t="s">
        <v>6</v>
      </c>
      <c r="N2" s="238" t="s">
        <v>1907</v>
      </c>
    </row>
    <row r="3" spans="1:14" ht="33.75" customHeight="1" x14ac:dyDescent="0.3">
      <c r="A3" s="100" t="s">
        <v>7</v>
      </c>
      <c r="B3" s="192"/>
      <c r="C3" s="101">
        <v>2011</v>
      </c>
      <c r="D3" s="102">
        <v>2012</v>
      </c>
      <c r="E3" s="102">
        <v>2013</v>
      </c>
      <c r="F3" s="102">
        <v>2014</v>
      </c>
      <c r="G3" s="103" t="s">
        <v>8</v>
      </c>
      <c r="H3" s="104">
        <v>2011</v>
      </c>
      <c r="I3" s="105">
        <v>2012</v>
      </c>
      <c r="J3" s="105">
        <v>2013</v>
      </c>
      <c r="K3" s="105">
        <v>2014</v>
      </c>
      <c r="L3" s="178" t="s">
        <v>9</v>
      </c>
      <c r="M3" s="219"/>
      <c r="N3" s="213"/>
    </row>
    <row r="4" spans="1:14" x14ac:dyDescent="0.3">
      <c r="A4" s="44" t="s">
        <v>10</v>
      </c>
      <c r="B4" s="113">
        <v>1963</v>
      </c>
      <c r="C4" s="49">
        <f>'Минск, Логойский тракт'!B15</f>
        <v>359.7</v>
      </c>
      <c r="D4" s="50">
        <f>'Минск, Логойский тракт'!B28</f>
        <v>342.6</v>
      </c>
      <c r="E4" s="50">
        <f>'Минск, Логойский тракт'!B41</f>
        <v>317.60000000000002</v>
      </c>
      <c r="F4" s="50">
        <f>'Минск, Логойский тракт'!B54</f>
        <v>307.3</v>
      </c>
      <c r="G4" s="51">
        <f t="shared" ref="G4:G14" si="0">SUM(C4:F4)</f>
        <v>1327.2</v>
      </c>
      <c r="H4" s="52">
        <f>Обобщение!R4</f>
        <v>98.253737658674183</v>
      </c>
      <c r="I4" s="53">
        <f>Обобщение!S4</f>
        <v>93.582792665726373</v>
      </c>
      <c r="J4" s="53">
        <f>Обобщение!T4</f>
        <v>86.753925716972262</v>
      </c>
      <c r="K4" s="53">
        <f>Обобщение!U4</f>
        <v>83.940432534085573</v>
      </c>
      <c r="L4" s="148">
        <f t="shared" ref="L4:L14" si="1">AVERAGE(H4:K4)</f>
        <v>90.632722143864598</v>
      </c>
      <c r="M4" s="151"/>
      <c r="N4" s="152"/>
    </row>
    <row r="5" spans="1:14" x14ac:dyDescent="0.3">
      <c r="A5" s="44" t="s">
        <v>11</v>
      </c>
      <c r="B5" s="111">
        <v>1963</v>
      </c>
      <c r="C5" s="58">
        <f>'Брестская, 64-2'!B15</f>
        <v>505.6</v>
      </c>
      <c r="D5" s="59">
        <f>'Брестская, 64-2'!B28</f>
        <v>466.76</v>
      </c>
      <c r="E5" s="59">
        <f>'Брестская, 64-2'!B41</f>
        <v>434.17</v>
      </c>
      <c r="F5" s="59">
        <f>'Брестская, 64-2'!B54</f>
        <v>406.5</v>
      </c>
      <c r="G5" s="51">
        <f t="shared" si="0"/>
        <v>1813.03</v>
      </c>
      <c r="H5" s="52">
        <f>Обобщение!R5</f>
        <v>138.10700517160322</v>
      </c>
      <c r="I5" s="53">
        <f>Обобщение!S5</f>
        <v>127.49767748001881</v>
      </c>
      <c r="J5" s="53">
        <f>Обобщение!T5</f>
        <v>118.59556652562296</v>
      </c>
      <c r="K5" s="53">
        <f>Обобщение!U5</f>
        <v>111.03737658674189</v>
      </c>
      <c r="L5" s="148">
        <f t="shared" si="1"/>
        <v>123.80940644099672</v>
      </c>
      <c r="M5" s="151"/>
      <c r="N5" s="152"/>
    </row>
    <row r="6" spans="1:14" x14ac:dyDescent="0.3">
      <c r="A6" s="60" t="s">
        <v>12</v>
      </c>
      <c r="B6" s="108">
        <v>1972</v>
      </c>
      <c r="C6" s="64">
        <f>'Брестская, 76'!B15</f>
        <v>648.5</v>
      </c>
      <c r="D6" s="65">
        <f>'Брестская, 76'!B28</f>
        <v>663.9</v>
      </c>
      <c r="E6" s="65">
        <f>'Брестская, 76'!B41</f>
        <v>625.9</v>
      </c>
      <c r="F6" s="65">
        <f>'Брестская, 76'!B54</f>
        <v>605.70000000000005</v>
      </c>
      <c r="G6" s="66">
        <f t="shared" si="0"/>
        <v>2544</v>
      </c>
      <c r="H6" s="67">
        <f>Обобщение!R6</f>
        <v>160.63888296738435</v>
      </c>
      <c r="I6" s="68">
        <f>Обобщение!S6</f>
        <v>164.45359198465144</v>
      </c>
      <c r="J6" s="126">
        <f>Обобщение!T6</f>
        <v>155.040673630356</v>
      </c>
      <c r="K6" s="126">
        <f>Обобщение!U6</f>
        <v>150.03696439991472</v>
      </c>
      <c r="L6" s="110">
        <f t="shared" si="1"/>
        <v>157.54252824557662</v>
      </c>
      <c r="M6" s="169"/>
      <c r="N6" s="170"/>
    </row>
    <row r="7" spans="1:14" x14ac:dyDescent="0.3">
      <c r="A7" s="127" t="s">
        <v>13</v>
      </c>
      <c r="B7" s="111">
        <v>2005</v>
      </c>
      <c r="C7" s="58">
        <f>'Великоморская, 10'!B15</f>
        <v>467.65600000000001</v>
      </c>
      <c r="D7" s="59">
        <f>'Великоморская, 10'!B28</f>
        <v>432.18099999999998</v>
      </c>
      <c r="E7" s="59">
        <f>'Великоморская, 10'!B41</f>
        <v>423.875</v>
      </c>
      <c r="F7" s="59">
        <f>'Великоморская, 10'!B54</f>
        <v>451.78699999999998</v>
      </c>
      <c r="G7" s="51">
        <f t="shared" si="0"/>
        <v>1775.499</v>
      </c>
      <c r="H7" s="125">
        <f>Обобщение!R7</f>
        <v>96.463285404906458</v>
      </c>
      <c r="I7" s="126">
        <f>Обобщение!S7</f>
        <v>89.145866084425037</v>
      </c>
      <c r="J7" s="124">
        <f>Обобщение!T7</f>
        <v>87.4325895551532</v>
      </c>
      <c r="K7" s="124">
        <f>Обобщение!U7</f>
        <v>93.18999076934</v>
      </c>
      <c r="L7" s="149">
        <f t="shared" si="1"/>
        <v>91.557932953456174</v>
      </c>
      <c r="M7" s="176">
        <f t="shared" ref="M7:M13" si="2">1-L7/$L$6</f>
        <v>0.41883671683409796</v>
      </c>
      <c r="N7" s="177">
        <v>0.434</v>
      </c>
    </row>
    <row r="8" spans="1:14" x14ac:dyDescent="0.3">
      <c r="A8" s="145" t="s">
        <v>14</v>
      </c>
      <c r="B8" s="111">
        <v>1996</v>
      </c>
      <c r="C8" s="58">
        <f>'Горецкого, 21'!B15</f>
        <v>591.04</v>
      </c>
      <c r="D8" s="59">
        <f>'Горецкого, 21'!B28</f>
        <v>628.11</v>
      </c>
      <c r="E8" s="59">
        <f>'Горецкого, 21'!B41</f>
        <v>593.25</v>
      </c>
      <c r="F8" s="70"/>
      <c r="G8" s="51">
        <f t="shared" si="0"/>
        <v>1812.4</v>
      </c>
      <c r="H8" s="52">
        <f>Обобщение!R8</f>
        <v>95.732991357680504</v>
      </c>
      <c r="I8" s="53">
        <f>Обобщение!S8</f>
        <v>101.73735991078897</v>
      </c>
      <c r="J8" s="53">
        <f>Обобщение!T8</f>
        <v>96.090953442988564</v>
      </c>
      <c r="K8" s="71"/>
      <c r="L8" s="148">
        <f t="shared" si="1"/>
        <v>97.853768237152678</v>
      </c>
      <c r="M8" s="151"/>
      <c r="N8" s="152"/>
    </row>
    <row r="9" spans="1:14" x14ac:dyDescent="0.3">
      <c r="A9" s="44" t="s">
        <v>15</v>
      </c>
      <c r="B9" s="111">
        <v>1969</v>
      </c>
      <c r="C9" s="58">
        <f>'Калиновского, 60'!B15</f>
        <v>264.7</v>
      </c>
      <c r="D9" s="59">
        <f>'Калиновского, 60'!B28</f>
        <v>302.5</v>
      </c>
      <c r="E9" s="59">
        <f>'Калиновского, 60'!B41</f>
        <v>297.89999999999998</v>
      </c>
      <c r="F9" s="59">
        <f>'Калиновского, 60'!B54</f>
        <v>247.8</v>
      </c>
      <c r="G9" s="51">
        <f t="shared" si="0"/>
        <v>1112.9000000000001</v>
      </c>
      <c r="H9" s="52">
        <f>Обобщение!R9</f>
        <v>83.559195870687304</v>
      </c>
      <c r="I9" s="53">
        <f>Обобщение!S9</f>
        <v>95.49171420809563</v>
      </c>
      <c r="J9" s="53">
        <f>Обобщение!T9</f>
        <v>94.039608801955993</v>
      </c>
      <c r="K9" s="53">
        <f>Обобщение!U9</f>
        <v>78.224286878565621</v>
      </c>
      <c r="L9" s="148">
        <f t="shared" si="1"/>
        <v>87.828701439826133</v>
      </c>
      <c r="M9" s="151"/>
      <c r="N9" s="152"/>
    </row>
    <row r="10" spans="1:14" x14ac:dyDescent="0.3">
      <c r="A10" s="44" t="s">
        <v>16</v>
      </c>
      <c r="B10" s="111">
        <v>1969</v>
      </c>
      <c r="C10" s="58">
        <f>'Кальварийская, 44'!B15</f>
        <v>296.91000000000003</v>
      </c>
      <c r="D10" s="59">
        <f>'Кальварийская, 44'!B28</f>
        <v>308.08</v>
      </c>
      <c r="E10" s="59">
        <f>'Кальварийская, 44'!B41</f>
        <v>297.25</v>
      </c>
      <c r="F10" s="59">
        <f>'Кальварийская, 44'!B54</f>
        <v>268.33499999999998</v>
      </c>
      <c r="G10" s="51">
        <f t="shared" si="0"/>
        <v>1170.575</v>
      </c>
      <c r="H10" s="52">
        <f>Обобщение!R10</f>
        <v>58.191134949147404</v>
      </c>
      <c r="I10" s="53">
        <f>Обобщение!S10</f>
        <v>60.380333620064427</v>
      </c>
      <c r="J10" s="53">
        <f>Обобщение!T10</f>
        <v>58.257771256050873</v>
      </c>
      <c r="K10" s="53">
        <f>Обобщение!U10</f>
        <v>52.590745332186408</v>
      </c>
      <c r="L10" s="148">
        <f t="shared" si="1"/>
        <v>57.354996289362276</v>
      </c>
      <c r="M10" s="151"/>
      <c r="N10" s="152"/>
    </row>
    <row r="11" spans="1:14" x14ac:dyDescent="0.3">
      <c r="A11" s="127" t="s">
        <v>17</v>
      </c>
      <c r="B11" s="146">
        <v>1988</v>
      </c>
      <c r="C11" s="147">
        <f>'Левкова, 10'!B15</f>
        <v>1095.9000000000001</v>
      </c>
      <c r="D11" s="122">
        <f>'Левкова, 10'!B28</f>
        <v>1166.03</v>
      </c>
      <c r="E11" s="122">
        <f>'Левкова, 10'!B41</f>
        <v>1070.04</v>
      </c>
      <c r="F11" s="122">
        <f>'Левкова, 10'!B54</f>
        <v>1040.92</v>
      </c>
      <c r="G11" s="143">
        <f t="shared" si="0"/>
        <v>4372.8900000000003</v>
      </c>
      <c r="H11" s="52">
        <f>Обобщение!R11</f>
        <v>105.0083120310052</v>
      </c>
      <c r="I11" s="53">
        <f>Обобщение!S11</f>
        <v>111.72811577471757</v>
      </c>
      <c r="J11" s="124">
        <f>Обобщение!T11</f>
        <v>102.53042632143152</v>
      </c>
      <c r="K11" s="124">
        <f>Обобщение!U11</f>
        <v>99.740169868887605</v>
      </c>
      <c r="L11" s="149">
        <f t="shared" si="1"/>
        <v>104.75175599901047</v>
      </c>
      <c r="M11" s="176">
        <f t="shared" si="2"/>
        <v>0.33508902538542562</v>
      </c>
      <c r="N11" s="177">
        <v>0.36499999999999999</v>
      </c>
    </row>
    <row r="12" spans="1:14" x14ac:dyDescent="0.3">
      <c r="A12" s="127" t="s">
        <v>18</v>
      </c>
      <c r="B12" s="146">
        <v>2010</v>
      </c>
      <c r="C12" s="147">
        <f>'Неманская, 17'!B15</f>
        <v>895.59</v>
      </c>
      <c r="D12" s="122">
        <f>'Неманская, 17'!B28</f>
        <v>1000.42</v>
      </c>
      <c r="E12" s="122">
        <f>'Неманская, 17'!B41</f>
        <v>928.85</v>
      </c>
      <c r="F12" s="122">
        <f>'Неманская, 17'!B54</f>
        <v>777.97</v>
      </c>
      <c r="G12" s="143">
        <f t="shared" si="0"/>
        <v>3602.83</v>
      </c>
      <c r="H12" s="52">
        <f>Обобщение!R12</f>
        <v>77.048270500784795</v>
      </c>
      <c r="I12" s="53">
        <f>Обобщение!S12</f>
        <v>86.066872982497713</v>
      </c>
      <c r="J12" s="124">
        <f>Обобщение!T12</f>
        <v>79.909652915568458</v>
      </c>
      <c r="K12" s="124">
        <f>Обобщение!U12</f>
        <v>66.929334853555247</v>
      </c>
      <c r="L12" s="149">
        <f t="shared" si="1"/>
        <v>77.488532813101557</v>
      </c>
      <c r="M12" s="176">
        <f t="shared" si="2"/>
        <v>0.50814212723365237</v>
      </c>
      <c r="N12" s="177">
        <v>0.54</v>
      </c>
    </row>
    <row r="13" spans="1:14" x14ac:dyDescent="0.3">
      <c r="A13" s="127" t="s">
        <v>19</v>
      </c>
      <c r="B13" s="146">
        <v>1985</v>
      </c>
      <c r="C13" s="147"/>
      <c r="D13" s="122">
        <f>'Одинцова, 87'!B15</f>
        <v>593.24</v>
      </c>
      <c r="E13" s="122">
        <f>'Одинцова, 87'!B28</f>
        <v>578.9</v>
      </c>
      <c r="F13" s="122">
        <f>'Одинцова, 87'!B41</f>
        <v>483.4</v>
      </c>
      <c r="G13" s="143">
        <f t="shared" si="0"/>
        <v>1655.54</v>
      </c>
      <c r="H13" s="72"/>
      <c r="I13" s="53">
        <f>Обобщение!S13</f>
        <v>112.69329409841426</v>
      </c>
      <c r="J13" s="124">
        <f>Обобщение!T13</f>
        <v>109.96923328428967</v>
      </c>
      <c r="K13" s="124">
        <f>Обобщение!U13</f>
        <v>91.827824096779452</v>
      </c>
      <c r="L13" s="149">
        <f t="shared" si="1"/>
        <v>104.83011715982779</v>
      </c>
      <c r="M13" s="176">
        <f t="shared" si="2"/>
        <v>0.33459162851303836</v>
      </c>
      <c r="N13" s="177">
        <v>0.36599999999999999</v>
      </c>
    </row>
    <row r="14" spans="1:14" x14ac:dyDescent="0.3">
      <c r="A14" s="73" t="s">
        <v>20</v>
      </c>
      <c r="B14" s="112">
        <v>1968</v>
      </c>
      <c r="C14" s="77"/>
      <c r="D14" s="78">
        <f>'Якуба Коласа, 9'!B15</f>
        <v>266.02999999999997</v>
      </c>
      <c r="E14" s="78">
        <f>'Якуба Коласа, 9'!B28</f>
        <v>272.5</v>
      </c>
      <c r="F14" s="78">
        <f>'Якуба Коласа, 9'!B41</f>
        <v>239.49</v>
      </c>
      <c r="G14" s="79">
        <f t="shared" si="0"/>
        <v>778.02</v>
      </c>
      <c r="H14" s="80"/>
      <c r="I14" s="81">
        <f>Обобщение!S14</f>
        <v>101.51949425287356</v>
      </c>
      <c r="J14" s="81">
        <f>Обобщение!T14</f>
        <v>103.98850574712644</v>
      </c>
      <c r="K14" s="81">
        <f>Обобщение!U14</f>
        <v>91.391586206896548</v>
      </c>
      <c r="L14" s="150">
        <f t="shared" si="1"/>
        <v>98.966528735632167</v>
      </c>
      <c r="M14" s="151"/>
      <c r="N14" s="152"/>
    </row>
    <row r="15" spans="1:14" ht="12" customHeight="1" x14ac:dyDescent="0.3">
      <c r="A15" s="206" t="s">
        <v>21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153">
        <f>AVERAGE(M4:M14)</f>
        <v>0.39916487449155358</v>
      </c>
      <c r="N15" s="154">
        <f>AVERAGE(N4:N14)</f>
        <v>0.42625000000000002</v>
      </c>
    </row>
    <row r="17" spans="1:15" ht="18.600000000000001" customHeight="1" x14ac:dyDescent="0.3">
      <c r="A17" s="109" t="s">
        <v>22</v>
      </c>
      <c r="B17" s="208" t="s">
        <v>23</v>
      </c>
      <c r="C17" s="197" t="s">
        <v>24</v>
      </c>
      <c r="D17" s="198"/>
      <c r="E17" s="198"/>
      <c r="F17" s="198"/>
      <c r="G17" s="199"/>
      <c r="H17" s="198" t="s">
        <v>25</v>
      </c>
      <c r="I17" s="198"/>
      <c r="J17" s="198"/>
      <c r="K17" s="198"/>
      <c r="L17" s="199"/>
      <c r="M17" s="237" t="str">
        <f>M2</f>
        <v>Расчет вручную</v>
      </c>
      <c r="N17" s="214" t="str">
        <f>N2</f>
        <v>Результат энергосбережения согласно eeMeasure</v>
      </c>
    </row>
    <row r="18" spans="1:15" ht="33.75" customHeight="1" x14ac:dyDescent="0.3">
      <c r="A18" s="100" t="s">
        <v>26</v>
      </c>
      <c r="B18" s="209"/>
      <c r="C18" s="101">
        <v>2011</v>
      </c>
      <c r="D18" s="102">
        <v>2012</v>
      </c>
      <c r="E18" s="102">
        <v>2013</v>
      </c>
      <c r="F18" s="102">
        <v>2014</v>
      </c>
      <c r="G18" s="103" t="s">
        <v>27</v>
      </c>
      <c r="H18" s="117">
        <v>2011</v>
      </c>
      <c r="I18" s="105">
        <v>2012</v>
      </c>
      <c r="J18" s="105">
        <v>2013</v>
      </c>
      <c r="K18" s="105">
        <v>2014</v>
      </c>
      <c r="L18" s="178" t="s">
        <v>1908</v>
      </c>
      <c r="M18" s="237"/>
      <c r="N18" s="215"/>
    </row>
    <row r="19" spans="1:15" x14ac:dyDescent="0.3">
      <c r="A19" s="44" t="s">
        <v>28</v>
      </c>
      <c r="B19" s="115">
        <v>2012</v>
      </c>
      <c r="C19" s="84"/>
      <c r="D19" s="85"/>
      <c r="E19" s="85"/>
      <c r="F19" s="50">
        <f>'Витебск, Богатырева, 9'!B15</f>
        <v>485.4</v>
      </c>
      <c r="G19" s="51">
        <f t="shared" ref="G19:G25" si="3">SUM(C19:F19)</f>
        <v>485.4</v>
      </c>
      <c r="H19" s="118"/>
      <c r="I19" s="71"/>
      <c r="J19" s="71"/>
      <c r="K19" s="53">
        <f>Обобщение!U17</f>
        <v>64.649527193535434</v>
      </c>
      <c r="L19" s="54">
        <f t="shared" ref="L19:L25" si="4">AVERAGE(H19:K19)</f>
        <v>64.649527193535434</v>
      </c>
      <c r="M19" s="164"/>
      <c r="N19" s="163"/>
      <c r="O19" s="114"/>
    </row>
    <row r="20" spans="1:15" x14ac:dyDescent="0.3">
      <c r="A20" s="44" t="s">
        <v>29</v>
      </c>
      <c r="B20" s="116">
        <v>2010</v>
      </c>
      <c r="C20" s="89"/>
      <c r="D20" s="90"/>
      <c r="E20" s="90"/>
      <c r="F20" s="90"/>
      <c r="G20" s="91"/>
      <c r="H20" s="119"/>
      <c r="I20" s="93"/>
      <c r="J20" s="93"/>
      <c r="K20" s="93"/>
      <c r="L20" s="94"/>
      <c r="M20" s="164"/>
      <c r="N20" s="163"/>
      <c r="O20" s="114"/>
    </row>
    <row r="21" spans="1:15" x14ac:dyDescent="0.3">
      <c r="A21" s="128" t="s">
        <v>30</v>
      </c>
      <c r="B21" s="129">
        <v>1964</v>
      </c>
      <c r="C21" s="130">
        <f>'Витебск. Правды, 47'!B15</f>
        <v>440.93599999999998</v>
      </c>
      <c r="D21" s="131">
        <f>'Витебск. Правды, 47'!B28</f>
        <v>490.4</v>
      </c>
      <c r="E21" s="131">
        <f>'Витебск. Правды, 47'!B41</f>
        <v>467.5</v>
      </c>
      <c r="F21" s="131">
        <f>'Витебск. Правды, 47'!B54</f>
        <v>460.08300000000003</v>
      </c>
      <c r="G21" s="132">
        <f t="shared" si="3"/>
        <v>1858.9190000000001</v>
      </c>
      <c r="H21" s="133">
        <f>Обобщение!R19</f>
        <v>105.92673806078147</v>
      </c>
      <c r="I21" s="134">
        <f>Обобщение!S19</f>
        <v>117.80955137481909</v>
      </c>
      <c r="J21" s="134">
        <f>Обобщение!T19</f>
        <v>112.3082489146165</v>
      </c>
      <c r="K21" s="134">
        <f>Обобщение!U19</f>
        <v>110.52645151953691</v>
      </c>
      <c r="L21" s="135">
        <f t="shared" si="4"/>
        <v>111.6427474674385</v>
      </c>
      <c r="M21" s="164"/>
      <c r="N21" s="163"/>
      <c r="O21" s="114"/>
    </row>
    <row r="22" spans="1:15" x14ac:dyDescent="0.3">
      <c r="A22" s="60" t="s">
        <v>31</v>
      </c>
      <c r="B22" s="121">
        <v>1964</v>
      </c>
      <c r="C22" s="64">
        <f>'Витебск, Правды, 49'!B15</f>
        <v>456.39499999999998</v>
      </c>
      <c r="D22" s="65">
        <f>'Витебск, Правды, 49'!B28</f>
        <v>500.2</v>
      </c>
      <c r="E22" s="65">
        <f>'Витебск, Правды, 49'!B41</f>
        <v>473.2</v>
      </c>
      <c r="F22" s="65">
        <f>'Витебск, Правды, 49'!B54</f>
        <v>455.62200000000001</v>
      </c>
      <c r="G22" s="66">
        <f t="shared" si="3"/>
        <v>1885.4170000000001</v>
      </c>
      <c r="H22" s="136">
        <f>Обобщение!R20</f>
        <v>109.64047756874095</v>
      </c>
      <c r="I22" s="68">
        <f>Обобщение!S20</f>
        <v>120.16382054992765</v>
      </c>
      <c r="J22" s="126">
        <f>Обобщение!T20</f>
        <v>113.67756874095514</v>
      </c>
      <c r="K22" s="126">
        <f>Обобщение!U20</f>
        <v>109.45477858176555</v>
      </c>
      <c r="L22" s="69">
        <f t="shared" si="4"/>
        <v>113.23416136034733</v>
      </c>
      <c r="M22" s="184"/>
      <c r="N22" s="185"/>
      <c r="O22" s="114"/>
    </row>
    <row r="23" spans="1:15" x14ac:dyDescent="0.3">
      <c r="A23" s="127" t="s">
        <v>32</v>
      </c>
      <c r="B23" s="157">
        <v>2003</v>
      </c>
      <c r="C23" s="147">
        <f>'Витебск, Правды, 58'!B15</f>
        <v>405.43799999999999</v>
      </c>
      <c r="D23" s="122">
        <f>'Витебск, Правды, 58'!B28</f>
        <v>470.5</v>
      </c>
      <c r="E23" s="122">
        <f>'Витебск, Правды, 58'!B41</f>
        <v>430.3</v>
      </c>
      <c r="F23" s="122">
        <f>'Витебск, Правды, 58'!B54</f>
        <v>405.76799999999997</v>
      </c>
      <c r="G23" s="143">
        <f t="shared" si="3"/>
        <v>1712.0060000000001</v>
      </c>
      <c r="H23" s="120">
        <f>Обобщение!R21</f>
        <v>67.855243554659367</v>
      </c>
      <c r="I23" s="53">
        <f>Обобщение!S21</f>
        <v>78.744202794181192</v>
      </c>
      <c r="J23" s="124">
        <f>Обобщение!T21</f>
        <v>72.016217773296844</v>
      </c>
      <c r="K23" s="124">
        <f>Обобщение!U21</f>
        <v>67.910473282442737</v>
      </c>
      <c r="L23" s="144">
        <f t="shared" si="4"/>
        <v>71.631534351145035</v>
      </c>
      <c r="M23" s="180">
        <f>1-L23/$L$22</f>
        <v>0.36740349828537544</v>
      </c>
      <c r="N23" s="181">
        <v>0.36299999999999999</v>
      </c>
      <c r="O23" s="114"/>
    </row>
    <row r="24" spans="1:15" x14ac:dyDescent="0.3">
      <c r="A24" s="127" t="s">
        <v>33</v>
      </c>
      <c r="B24" s="157">
        <v>2004</v>
      </c>
      <c r="C24" s="147">
        <f>'Витебск, Чкалова, 50'!B15</f>
        <v>687.2</v>
      </c>
      <c r="D24" s="122">
        <f>'Витебск, Чкалова, 50'!B28</f>
        <v>761.2</v>
      </c>
      <c r="E24" s="122">
        <f>'Витебск, Чкалова, 50'!B41</f>
        <v>670.8</v>
      </c>
      <c r="F24" s="122">
        <f>'Витебск, Чкалова, 50'!B54</f>
        <v>667.3</v>
      </c>
      <c r="G24" s="143">
        <f t="shared" si="3"/>
        <v>2786.5</v>
      </c>
      <c r="H24" s="120">
        <f>Обобщение!R22</f>
        <v>64.894465664364077</v>
      </c>
      <c r="I24" s="53">
        <f>Обобщение!S22</f>
        <v>71.882519301097119</v>
      </c>
      <c r="J24" s="124">
        <f>Обобщение!T22</f>
        <v>63.345761885412429</v>
      </c>
      <c r="K24" s="124">
        <f>Обобщение!U22</f>
        <v>63.015245835026413</v>
      </c>
      <c r="L24" s="144">
        <f t="shared" si="4"/>
        <v>65.784498171475008</v>
      </c>
      <c r="M24" s="180">
        <f t="shared" ref="M24:M25" si="5">1-L24/$L$22</f>
        <v>0.41904017850118846</v>
      </c>
      <c r="N24" s="181">
        <v>0.39</v>
      </c>
      <c r="O24" s="114"/>
    </row>
    <row r="25" spans="1:15" x14ac:dyDescent="0.3">
      <c r="A25" s="137" t="s">
        <v>34</v>
      </c>
      <c r="B25" s="158">
        <v>2010</v>
      </c>
      <c r="C25" s="159"/>
      <c r="D25" s="123">
        <f>'Витебск, Чкалова, 66'!B15</f>
        <v>247.11</v>
      </c>
      <c r="E25" s="123">
        <f>'Витебск, Чкалова, 66'!B28</f>
        <v>272.17</v>
      </c>
      <c r="F25" s="123">
        <f>'Витебск, Чкалова, 66'!B41</f>
        <v>268.97000000000003</v>
      </c>
      <c r="G25" s="160">
        <f t="shared" si="3"/>
        <v>788.25</v>
      </c>
      <c r="H25" s="107"/>
      <c r="I25" s="81">
        <f>Обобщение!S23</f>
        <v>34.236126909181955</v>
      </c>
      <c r="J25" s="161">
        <f>Обобщение!T23</f>
        <v>37.708092189195312</v>
      </c>
      <c r="K25" s="161">
        <f>Обобщение!U23</f>
        <v>37.2647446674059</v>
      </c>
      <c r="L25" s="162">
        <f t="shared" si="4"/>
        <v>36.402987921927718</v>
      </c>
      <c r="M25" s="182">
        <f t="shared" si="5"/>
        <v>0.67851585171296702</v>
      </c>
      <c r="N25" s="183">
        <v>0.67600000000000005</v>
      </c>
      <c r="O25" s="114"/>
    </row>
    <row r="26" spans="1:15" ht="12" customHeight="1" x14ac:dyDescent="0.3">
      <c r="A26" s="210" t="s">
        <v>35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165">
        <f>AVERAGE(M19:M25)</f>
        <v>0.48831984283317698</v>
      </c>
      <c r="N26" s="166">
        <f>AVERAGE(N19:N25)</f>
        <v>0.47633333333333333</v>
      </c>
    </row>
    <row r="28" spans="1:15" ht="12" customHeight="1" x14ac:dyDescent="0.3">
      <c r="A28" s="97" t="s">
        <v>36</v>
      </c>
      <c r="B28" s="208" t="s">
        <v>37</v>
      </c>
      <c r="C28" s="202" t="s">
        <v>38</v>
      </c>
      <c r="D28" s="203"/>
      <c r="E28" s="203"/>
      <c r="F28" s="203"/>
      <c r="G28" s="204"/>
      <c r="H28" s="202" t="s">
        <v>39</v>
      </c>
      <c r="I28" s="203"/>
      <c r="J28" s="203"/>
      <c r="K28" s="203"/>
      <c r="L28" s="205"/>
      <c r="M28" s="220" t="str">
        <f>M17</f>
        <v>Расчет вручную</v>
      </c>
      <c r="N28" s="216" t="str">
        <f>N17</f>
        <v>Результат энергосбережения согласно eeMeasure</v>
      </c>
    </row>
    <row r="29" spans="1:15" ht="33.75" customHeight="1" x14ac:dyDescent="0.3">
      <c r="A29" s="34" t="s">
        <v>40</v>
      </c>
      <c r="B29" s="209"/>
      <c r="C29" s="38">
        <v>2011</v>
      </c>
      <c r="D29" s="39">
        <v>2012</v>
      </c>
      <c r="E29" s="39">
        <v>2013</v>
      </c>
      <c r="F29" s="39">
        <v>2014</v>
      </c>
      <c r="G29" s="40" t="s">
        <v>41</v>
      </c>
      <c r="H29" s="41">
        <v>2011</v>
      </c>
      <c r="I29" s="42">
        <v>2012</v>
      </c>
      <c r="J29" s="42">
        <v>2013</v>
      </c>
      <c r="K29" s="42">
        <v>2014</v>
      </c>
      <c r="L29" s="179" t="str">
        <f>L18</f>
        <v>Средний показатель</v>
      </c>
      <c r="M29" s="221"/>
      <c r="N29" s="217"/>
    </row>
    <row r="30" spans="1:15" x14ac:dyDescent="0.3">
      <c r="A30" s="44" t="s">
        <v>42</v>
      </c>
      <c r="B30" s="115">
        <v>2012</v>
      </c>
      <c r="C30" s="84"/>
      <c r="D30" s="85"/>
      <c r="E30" s="85"/>
      <c r="F30" s="50">
        <f>'Гомель, Бородина, 18'!B15</f>
        <v>545.4</v>
      </c>
      <c r="G30" s="51">
        <f t="shared" ref="G30:G36" si="6">SUM(C30:F30)</f>
        <v>545.4</v>
      </c>
      <c r="H30" s="72"/>
      <c r="I30" s="71"/>
      <c r="J30" s="71"/>
      <c r="K30" s="53">
        <f>Обобщение!U26</f>
        <v>68.804125502117031</v>
      </c>
      <c r="L30" s="148">
        <f>AVERAGE(H30:K30)</f>
        <v>68.804125502117031</v>
      </c>
      <c r="M30" s="167"/>
      <c r="N30" s="168"/>
      <c r="O30" s="114"/>
    </row>
    <row r="31" spans="1:15" x14ac:dyDescent="0.3">
      <c r="A31" s="127" t="s">
        <v>43</v>
      </c>
      <c r="B31" s="157">
        <v>2012</v>
      </c>
      <c r="C31" s="147"/>
      <c r="D31" s="122">
        <f>'Гомельская правда, 3'!B15</f>
        <v>660.4</v>
      </c>
      <c r="E31" s="122">
        <f>'Гомельская правда, 3'!B28</f>
        <v>592.35</v>
      </c>
      <c r="F31" s="122">
        <f>'Гомельская правда, 3'!B41</f>
        <v>503.17</v>
      </c>
      <c r="G31" s="143">
        <f t="shared" si="6"/>
        <v>1755.92</v>
      </c>
      <c r="H31" s="72"/>
      <c r="I31" s="53">
        <f>Обобщение!S27</f>
        <v>88.830022688336342</v>
      </c>
      <c r="J31" s="171">
        <f>Обобщение!T27</f>
        <v>79.676656480066697</v>
      </c>
      <c r="K31" s="171">
        <f>Обобщение!U27</f>
        <v>67.681106172153548</v>
      </c>
      <c r="L31" s="172">
        <f t="shared" ref="L31:L36" si="7">AVERAGE(H31:K31)</f>
        <v>78.729261780185524</v>
      </c>
      <c r="M31" s="176">
        <f>1-L31/$L$35</f>
        <v>0.41348949551259295</v>
      </c>
      <c r="N31" s="177">
        <v>0.433</v>
      </c>
      <c r="O31" s="114"/>
    </row>
    <row r="32" spans="1:15" x14ac:dyDescent="0.3">
      <c r="A32" s="127" t="s">
        <v>44</v>
      </c>
      <c r="B32" s="157">
        <v>2012</v>
      </c>
      <c r="C32" s="147"/>
      <c r="D32" s="122"/>
      <c r="E32" s="122">
        <f>'Гомельская правда, 12'!B15</f>
        <v>238.38</v>
      </c>
      <c r="F32" s="122">
        <f>'Гомельская правда, 12'!B28</f>
        <v>247.69</v>
      </c>
      <c r="G32" s="143">
        <f t="shared" si="6"/>
        <v>486.07</v>
      </c>
      <c r="H32" s="72"/>
      <c r="I32" s="71"/>
      <c r="J32" s="171">
        <f>Обобщение!T28</f>
        <v>55.842904663024413</v>
      </c>
      <c r="K32" s="171">
        <f>Обобщение!U28</f>
        <v>58.023865492006522</v>
      </c>
      <c r="L32" s="172">
        <f t="shared" si="7"/>
        <v>56.933385077515467</v>
      </c>
      <c r="M32" s="176">
        <f>1-L32/$L$35</f>
        <v>0.57586254908345302</v>
      </c>
      <c r="N32" s="177">
        <v>0.56299999999999994</v>
      </c>
      <c r="O32" s="114"/>
    </row>
    <row r="33" spans="1:15" x14ac:dyDescent="0.3">
      <c r="A33" s="44" t="s">
        <v>45</v>
      </c>
      <c r="B33" s="116">
        <v>2013</v>
      </c>
      <c r="C33" s="96"/>
      <c r="D33" s="70"/>
      <c r="E33" s="70"/>
      <c r="F33" s="59">
        <f>'Гомель, Каленикова, 3'!B15</f>
        <v>644.13</v>
      </c>
      <c r="G33" s="51">
        <f t="shared" si="6"/>
        <v>644.13</v>
      </c>
      <c r="H33" s="72"/>
      <c r="I33" s="71"/>
      <c r="J33" s="71"/>
      <c r="K33" s="53">
        <f>Обобщение!U29</f>
        <v>66.354526595744673</v>
      </c>
      <c r="L33" s="148">
        <f t="shared" si="7"/>
        <v>66.354526595744673</v>
      </c>
      <c r="M33" s="167"/>
      <c r="N33" s="168"/>
      <c r="O33" s="114"/>
    </row>
    <row r="34" spans="1:15" x14ac:dyDescent="0.3">
      <c r="A34" s="145" t="s">
        <v>46</v>
      </c>
      <c r="B34" s="116">
        <v>1963</v>
      </c>
      <c r="C34" s="58">
        <f>'Гомель, Речицкий, 23'!B15</f>
        <v>131</v>
      </c>
      <c r="D34" s="59">
        <f>'Гомель, Речицкий, 23'!B28</f>
        <v>164</v>
      </c>
      <c r="E34" s="59">
        <f>'Гомель, Речицкий, 23'!B41</f>
        <v>216</v>
      </c>
      <c r="F34" s="59">
        <f>'Гомель, Речицкий, 23'!B54</f>
        <v>202.12</v>
      </c>
      <c r="G34" s="51">
        <f t="shared" si="6"/>
        <v>713.12</v>
      </c>
      <c r="H34" s="52">
        <f>Обобщение!R30</f>
        <v>48.773470041653319</v>
      </c>
      <c r="I34" s="53">
        <f>Обобщение!S30</f>
        <v>61.059916693367512</v>
      </c>
      <c r="J34" s="53">
        <f>Обобщение!T30</f>
        <v>80.420378083947455</v>
      </c>
      <c r="K34" s="53">
        <f>Обобщение!U30</f>
        <v>75.252624158923425</v>
      </c>
      <c r="L34" s="148">
        <f t="shared" si="7"/>
        <v>66.376597244472933</v>
      </c>
      <c r="M34" s="167"/>
      <c r="N34" s="168"/>
      <c r="O34" s="114"/>
    </row>
    <row r="35" spans="1:15" x14ac:dyDescent="0.3">
      <c r="A35" s="60" t="s">
        <v>47</v>
      </c>
      <c r="B35" s="121">
        <v>1977</v>
      </c>
      <c r="C35" s="64">
        <f>'Гомель, Речицкий, 33'!B15</f>
        <v>1502</v>
      </c>
      <c r="D35" s="65">
        <f>'Гомель, Речицкий, 33'!B28</f>
        <v>1593</v>
      </c>
      <c r="E35" s="65">
        <f>'Гомель, Речицкий, 33'!B41</f>
        <v>1695</v>
      </c>
      <c r="F35" s="65">
        <f>'Гомель, Речицкий, 33'!B54</f>
        <v>1484.08</v>
      </c>
      <c r="G35" s="66">
        <f t="shared" si="6"/>
        <v>6274.08</v>
      </c>
      <c r="H35" s="67">
        <f>Обобщение!R31</f>
        <v>128.5405803505671</v>
      </c>
      <c r="I35" s="68">
        <f>Обобщение!S31</f>
        <v>136.32832523199292</v>
      </c>
      <c r="J35" s="126">
        <f>Обобщение!T31</f>
        <v>145.05744586831639</v>
      </c>
      <c r="K35" s="126">
        <f>Обобщение!U31</f>
        <v>127.00699366622477</v>
      </c>
      <c r="L35" s="110">
        <f t="shared" si="7"/>
        <v>134.23333627927531</v>
      </c>
      <c r="M35" s="169"/>
      <c r="N35" s="170"/>
      <c r="O35" s="114"/>
    </row>
    <row r="36" spans="1:15" x14ac:dyDescent="0.3">
      <c r="A36" s="137" t="s">
        <v>48</v>
      </c>
      <c r="B36" s="158">
        <v>1989</v>
      </c>
      <c r="C36" s="159">
        <f>'Гомель, Речицкий, 75'!B15</f>
        <v>1251</v>
      </c>
      <c r="D36" s="123">
        <f>'Гомель, Речицкий, 75'!B28</f>
        <v>1313</v>
      </c>
      <c r="E36" s="123">
        <f>'Гомель, Речицкий, 75'!B41</f>
        <v>1307</v>
      </c>
      <c r="F36" s="123">
        <f>'Гомель, Речицкий, 75'!B54</f>
        <v>1174.72</v>
      </c>
      <c r="G36" s="160">
        <f t="shared" si="6"/>
        <v>5045.72</v>
      </c>
      <c r="H36" s="80"/>
      <c r="I36" s="81">
        <f>Обобщение!S32</f>
        <v>113.06551059730251</v>
      </c>
      <c r="J36" s="161">
        <f>Обобщение!T32</f>
        <v>112.54883651993478</v>
      </c>
      <c r="K36" s="161">
        <f>Обобщение!U32</f>
        <v>101.15789536090115</v>
      </c>
      <c r="L36" s="175">
        <f t="shared" si="7"/>
        <v>108.92408082604614</v>
      </c>
      <c r="M36" s="155">
        <f>1-L36/$L$35</f>
        <v>0.18854672136415296</v>
      </c>
      <c r="N36" s="156">
        <v>0.17499999999999999</v>
      </c>
      <c r="O36" s="114"/>
    </row>
    <row r="37" spans="1:15" ht="12" customHeight="1" x14ac:dyDescent="0.3">
      <c r="A37" s="200" t="s">
        <v>49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173">
        <f>AVERAGE(M30:M36)</f>
        <v>0.392632921986733</v>
      </c>
      <c r="N37" s="174">
        <f>AVERAGE(N30:N36)</f>
        <v>0.39033333333333337</v>
      </c>
    </row>
    <row r="38" spans="1:15" ht="12" customHeight="1" x14ac:dyDescent="0.3"/>
  </sheetData>
  <mergeCells count="17">
    <mergeCell ref="N2:N3"/>
    <mergeCell ref="N17:N18"/>
    <mergeCell ref="N28:N29"/>
    <mergeCell ref="M2:M3"/>
    <mergeCell ref="M28:M29"/>
    <mergeCell ref="A37:L37"/>
    <mergeCell ref="C28:G28"/>
    <mergeCell ref="H28:L28"/>
    <mergeCell ref="A15:L15"/>
    <mergeCell ref="B17:B18"/>
    <mergeCell ref="A26:L26"/>
    <mergeCell ref="B28:B29"/>
    <mergeCell ref="B2:B3"/>
    <mergeCell ref="C2:G2"/>
    <mergeCell ref="H2:L2"/>
    <mergeCell ref="C17:G17"/>
    <mergeCell ref="H17:L17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A49" workbookViewId="0">
      <selection activeCell="AE22" sqref="AE22"/>
    </sheetView>
  </sheetViews>
  <sheetFormatPr defaultRowHeight="14.4" x14ac:dyDescent="0.3"/>
  <cols>
    <col min="1" max="1" width="18.33203125" customWidth="1"/>
    <col min="2" max="4" width="9" customWidth="1"/>
    <col min="27" max="28" width="9" customWidth="1"/>
  </cols>
  <sheetData>
    <row r="1" spans="1:29" ht="25.5" customHeight="1" x14ac:dyDescent="0.3">
      <c r="A1" s="234" t="s">
        <v>837</v>
      </c>
      <c r="B1" s="234" t="s">
        <v>838</v>
      </c>
      <c r="C1" s="234"/>
      <c r="D1" s="234"/>
      <c r="E1" s="234"/>
      <c r="F1" s="234"/>
      <c r="G1" s="234" t="s">
        <v>839</v>
      </c>
      <c r="H1" s="234"/>
      <c r="I1" s="234"/>
      <c r="J1" s="234" t="s">
        <v>840</v>
      </c>
      <c r="K1" s="234"/>
      <c r="L1" s="234"/>
    </row>
    <row r="2" spans="1:29" ht="79.2" x14ac:dyDescent="0.3">
      <c r="A2" s="234"/>
      <c r="B2" s="1" t="s">
        <v>841</v>
      </c>
      <c r="C2" s="16" t="s">
        <v>842</v>
      </c>
      <c r="D2" s="16" t="s">
        <v>843</v>
      </c>
      <c r="E2" s="1" t="s">
        <v>844</v>
      </c>
      <c r="F2" s="1" t="s">
        <v>845</v>
      </c>
      <c r="G2" s="1" t="s">
        <v>846</v>
      </c>
      <c r="H2" s="1" t="s">
        <v>847</v>
      </c>
      <c r="I2" s="1" t="s">
        <v>848</v>
      </c>
      <c r="J2" s="1" t="s">
        <v>849</v>
      </c>
      <c r="K2" s="1" t="s">
        <v>850</v>
      </c>
      <c r="L2" s="1" t="s">
        <v>851</v>
      </c>
      <c r="N2" s="15" t="s">
        <v>852</v>
      </c>
      <c r="Z2" s="14" t="s">
        <v>853</v>
      </c>
      <c r="AA2" s="16" t="s">
        <v>854</v>
      </c>
      <c r="AB2" s="16" t="s">
        <v>855</v>
      </c>
      <c r="AC2" s="15" t="s">
        <v>856</v>
      </c>
    </row>
    <row r="3" spans="1:29" x14ac:dyDescent="0.3">
      <c r="A3" s="2" t="s">
        <v>857</v>
      </c>
      <c r="B3" s="4">
        <v>55.45</v>
      </c>
      <c r="C3" s="4">
        <f>B3/2365</f>
        <v>2.3446088794926004E-2</v>
      </c>
      <c r="D3" s="4">
        <f>B3/5929</f>
        <v>9.3523359757125991E-3</v>
      </c>
      <c r="E3" s="4">
        <v>19.37</v>
      </c>
      <c r="F3" s="4">
        <v>74.819999999999993</v>
      </c>
      <c r="G3" s="4">
        <v>294.20999999999998</v>
      </c>
      <c r="H3" s="4">
        <v>321.87</v>
      </c>
      <c r="I3" s="4">
        <v>616.08000000000004</v>
      </c>
      <c r="J3" s="4">
        <v>618</v>
      </c>
      <c r="K3" s="4">
        <v>147</v>
      </c>
      <c r="L3" s="4">
        <v>765</v>
      </c>
      <c r="N3">
        <v>675.80000000000007</v>
      </c>
      <c r="Z3" s="4">
        <v>55.45</v>
      </c>
      <c r="AA3" s="4">
        <f>Z3/2365</f>
        <v>2.3446088794926004E-2</v>
      </c>
      <c r="AB3" s="4">
        <f>Z3/5929</f>
        <v>9.3523359757125991E-3</v>
      </c>
      <c r="AC3">
        <v>675.80000000000007</v>
      </c>
    </row>
    <row r="4" spans="1:29" x14ac:dyDescent="0.3">
      <c r="A4" s="2" t="s">
        <v>858</v>
      </c>
      <c r="B4" s="4">
        <v>57.25</v>
      </c>
      <c r="C4" s="4">
        <f t="shared" ref="C4:C54" si="0">B4/2365</f>
        <v>2.4207188160676532E-2</v>
      </c>
      <c r="D4" s="4">
        <f t="shared" ref="D4:D54" si="1">B4/5929</f>
        <v>9.6559284870973185E-3</v>
      </c>
      <c r="E4" s="4">
        <v>19.52</v>
      </c>
      <c r="F4" s="4">
        <v>76.77</v>
      </c>
      <c r="G4" s="4">
        <v>299.82</v>
      </c>
      <c r="H4" s="4">
        <v>270.22000000000003</v>
      </c>
      <c r="I4" s="4">
        <v>570.04</v>
      </c>
      <c r="J4" s="4">
        <v>572</v>
      </c>
      <c r="K4" s="4">
        <v>160</v>
      </c>
      <c r="L4" s="4">
        <v>732</v>
      </c>
      <c r="N4">
        <v>736.4</v>
      </c>
      <c r="Z4" s="4">
        <v>57.25</v>
      </c>
      <c r="AA4" s="4">
        <f t="shared" ref="AA4" si="2">Z4/2365</f>
        <v>2.4207188160676532E-2</v>
      </c>
      <c r="AB4" s="4">
        <f t="shared" ref="AB4:AB54" si="3">Z4/5929</f>
        <v>9.6559284870973185E-3</v>
      </c>
      <c r="AC4">
        <v>736.4</v>
      </c>
    </row>
    <row r="5" spans="1:29" x14ac:dyDescent="0.3">
      <c r="A5" s="2" t="s">
        <v>859</v>
      </c>
      <c r="B5" s="4">
        <v>59.94</v>
      </c>
      <c r="C5" s="4">
        <f t="shared" si="0"/>
        <v>2.5344608879492598E-2</v>
      </c>
      <c r="D5" s="4">
        <f t="shared" si="1"/>
        <v>1.0109630629111148E-2</v>
      </c>
      <c r="E5" s="4">
        <v>21.89</v>
      </c>
      <c r="F5" s="4">
        <v>81.83</v>
      </c>
      <c r="G5" s="4">
        <v>246.83</v>
      </c>
      <c r="H5" s="4">
        <v>284.87</v>
      </c>
      <c r="I5" s="4">
        <v>531.70000000000005</v>
      </c>
      <c r="J5" s="4">
        <v>167</v>
      </c>
      <c r="K5" s="4">
        <v>1965</v>
      </c>
      <c r="L5" s="4">
        <v>2132</v>
      </c>
      <c r="N5">
        <v>570.4</v>
      </c>
      <c r="Z5" s="4">
        <v>59.94</v>
      </c>
      <c r="AA5" s="4">
        <f t="shared" ref="AA5" si="4">Z5/2365</f>
        <v>2.5344608879492598E-2</v>
      </c>
      <c r="AB5" s="4">
        <f t="shared" si="3"/>
        <v>1.0109630629111148E-2</v>
      </c>
      <c r="AC5">
        <v>570.4</v>
      </c>
    </row>
    <row r="6" spans="1:29" x14ac:dyDescent="0.3">
      <c r="A6" s="2" t="s">
        <v>860</v>
      </c>
      <c r="B6" s="4">
        <v>20.37</v>
      </c>
      <c r="C6" s="4">
        <f t="shared" si="0"/>
        <v>8.6131078224101487E-3</v>
      </c>
      <c r="D6" s="4">
        <f t="shared" si="1"/>
        <v>3.4356552538370722E-3</v>
      </c>
      <c r="E6" s="4">
        <v>17.079999999999998</v>
      </c>
      <c r="F6" s="4">
        <v>37.450000000000003</v>
      </c>
      <c r="G6" s="4">
        <v>260.07</v>
      </c>
      <c r="H6" s="4">
        <v>285.52</v>
      </c>
      <c r="I6" s="4">
        <v>545.59</v>
      </c>
      <c r="J6" s="4">
        <v>585</v>
      </c>
      <c r="K6" s="4">
        <v>449</v>
      </c>
      <c r="L6" s="4">
        <v>1034</v>
      </c>
      <c r="N6">
        <v>190</v>
      </c>
      <c r="Z6" s="4">
        <v>20.37</v>
      </c>
      <c r="AA6" s="4">
        <f t="shared" ref="AA6" si="5">Z6/2365</f>
        <v>8.6131078224101487E-3</v>
      </c>
      <c r="AB6" s="4">
        <f t="shared" si="3"/>
        <v>3.4356552538370722E-3</v>
      </c>
      <c r="AC6">
        <v>190</v>
      </c>
    </row>
    <row r="7" spans="1:29" x14ac:dyDescent="0.3">
      <c r="A7" s="2" t="s">
        <v>861</v>
      </c>
      <c r="B7" s="4"/>
      <c r="C7" s="4">
        <f t="shared" si="0"/>
        <v>0</v>
      </c>
      <c r="D7" s="4">
        <f t="shared" si="1"/>
        <v>0</v>
      </c>
      <c r="E7" s="4">
        <v>14.78</v>
      </c>
      <c r="F7" s="4">
        <v>14.78</v>
      </c>
      <c r="G7" s="4">
        <v>240.33</v>
      </c>
      <c r="H7" s="4">
        <v>285.12</v>
      </c>
      <c r="I7" s="4">
        <v>525.45000000000005</v>
      </c>
      <c r="J7" s="4">
        <v>664</v>
      </c>
      <c r="K7" s="4">
        <v>372</v>
      </c>
      <c r="L7" s="4">
        <v>1036</v>
      </c>
      <c r="N7">
        <v>0</v>
      </c>
      <c r="Z7" s="4"/>
      <c r="AA7" s="4">
        <f t="shared" ref="AA7" si="6">Z7/2365</f>
        <v>0</v>
      </c>
      <c r="AB7" s="4">
        <f t="shared" si="3"/>
        <v>0</v>
      </c>
      <c r="AC7">
        <v>0</v>
      </c>
    </row>
    <row r="8" spans="1:29" x14ac:dyDescent="0.3">
      <c r="A8" s="2" t="s">
        <v>862</v>
      </c>
      <c r="B8" s="4"/>
      <c r="C8" s="4">
        <f t="shared" si="0"/>
        <v>0</v>
      </c>
      <c r="D8" s="4">
        <f t="shared" si="1"/>
        <v>0</v>
      </c>
      <c r="E8" s="4">
        <v>12.44</v>
      </c>
      <c r="F8" s="4">
        <v>12.44</v>
      </c>
      <c r="G8" s="4">
        <v>225.03</v>
      </c>
      <c r="H8" s="4">
        <v>286.69</v>
      </c>
      <c r="I8" s="4">
        <v>511.72</v>
      </c>
      <c r="J8" s="4">
        <v>710</v>
      </c>
      <c r="K8" s="4">
        <v>356</v>
      </c>
      <c r="L8" s="4">
        <v>1066</v>
      </c>
      <c r="N8">
        <v>0</v>
      </c>
      <c r="Z8" s="4"/>
      <c r="AA8" s="4">
        <f t="shared" ref="AA8" si="7">Z8/2365</f>
        <v>0</v>
      </c>
      <c r="AB8" s="4">
        <f t="shared" si="3"/>
        <v>0</v>
      </c>
      <c r="AC8">
        <v>0</v>
      </c>
    </row>
    <row r="9" spans="1:29" x14ac:dyDescent="0.3">
      <c r="A9" s="2" t="s">
        <v>863</v>
      </c>
      <c r="B9" s="4"/>
      <c r="C9" s="4">
        <f t="shared" si="0"/>
        <v>0</v>
      </c>
      <c r="D9" s="4">
        <f t="shared" si="1"/>
        <v>0</v>
      </c>
      <c r="E9" s="4">
        <v>13.74</v>
      </c>
      <c r="F9" s="4">
        <v>13.74</v>
      </c>
      <c r="G9" s="4">
        <v>226.43</v>
      </c>
      <c r="H9" s="4">
        <v>300.37</v>
      </c>
      <c r="I9" s="4">
        <v>526.79999999999995</v>
      </c>
      <c r="J9" s="4">
        <v>575</v>
      </c>
      <c r="K9" s="4">
        <v>292</v>
      </c>
      <c r="L9" s="4">
        <v>867</v>
      </c>
      <c r="N9">
        <v>0</v>
      </c>
      <c r="Z9" s="4"/>
      <c r="AA9" s="4">
        <f t="shared" ref="AA9" si="8">Z9/2365</f>
        <v>0</v>
      </c>
      <c r="AB9" s="4">
        <f t="shared" si="3"/>
        <v>0</v>
      </c>
      <c r="AC9">
        <v>0</v>
      </c>
    </row>
    <row r="10" spans="1:29" x14ac:dyDescent="0.3">
      <c r="A10" s="2" t="s">
        <v>864</v>
      </c>
      <c r="B10" s="4"/>
      <c r="C10" s="4">
        <f t="shared" si="0"/>
        <v>0</v>
      </c>
      <c r="D10" s="4">
        <f t="shared" si="1"/>
        <v>0</v>
      </c>
      <c r="E10" s="4">
        <v>12.05</v>
      </c>
      <c r="F10" s="4">
        <v>12.05</v>
      </c>
      <c r="G10" s="4">
        <v>189.13</v>
      </c>
      <c r="H10" s="4">
        <v>276.62</v>
      </c>
      <c r="I10" s="4">
        <v>465.75</v>
      </c>
      <c r="J10" s="4">
        <v>641</v>
      </c>
      <c r="K10" s="4">
        <v>299</v>
      </c>
      <c r="L10" s="4">
        <v>940</v>
      </c>
      <c r="N10">
        <v>0</v>
      </c>
      <c r="Z10" s="4"/>
      <c r="AA10" s="4">
        <f t="shared" ref="AA10" si="9">Z10/2365</f>
        <v>0</v>
      </c>
      <c r="AB10" s="4">
        <f t="shared" si="3"/>
        <v>0</v>
      </c>
      <c r="AC10">
        <v>0</v>
      </c>
    </row>
    <row r="11" spans="1:29" x14ac:dyDescent="0.3">
      <c r="A11" s="2" t="s">
        <v>865</v>
      </c>
      <c r="B11" s="4"/>
      <c r="C11" s="4">
        <f t="shared" si="0"/>
        <v>0</v>
      </c>
      <c r="D11" s="4">
        <f t="shared" si="1"/>
        <v>0</v>
      </c>
      <c r="E11" s="4">
        <v>14.39</v>
      </c>
      <c r="F11" s="4">
        <v>14.39</v>
      </c>
      <c r="G11" s="4">
        <v>190.81</v>
      </c>
      <c r="H11" s="4">
        <v>306.76</v>
      </c>
      <c r="I11" s="4">
        <v>497.57</v>
      </c>
      <c r="J11" s="4">
        <v>662</v>
      </c>
      <c r="K11" s="4">
        <v>286</v>
      </c>
      <c r="L11" s="4">
        <v>948</v>
      </c>
      <c r="N11">
        <v>0</v>
      </c>
      <c r="Z11" s="4"/>
      <c r="AA11" s="4">
        <f t="shared" ref="AA11" si="10">Z11/2365</f>
        <v>0</v>
      </c>
      <c r="AB11" s="4">
        <f t="shared" si="3"/>
        <v>0</v>
      </c>
      <c r="AC11">
        <v>0</v>
      </c>
    </row>
    <row r="12" spans="1:29" x14ac:dyDescent="0.3">
      <c r="A12" s="2" t="s">
        <v>866</v>
      </c>
      <c r="B12" s="4">
        <v>22.69</v>
      </c>
      <c r="C12" s="4">
        <f t="shared" si="0"/>
        <v>9.594080338266385E-3</v>
      </c>
      <c r="D12" s="4">
        <f t="shared" si="1"/>
        <v>3.8269522685107104E-3</v>
      </c>
      <c r="E12" s="4">
        <v>14.76</v>
      </c>
      <c r="F12" s="4">
        <v>37.450000000000003</v>
      </c>
      <c r="G12" s="4">
        <v>202.8</v>
      </c>
      <c r="H12" s="4">
        <v>305.33</v>
      </c>
      <c r="I12" s="4">
        <v>508.13</v>
      </c>
      <c r="J12" s="4">
        <v>490</v>
      </c>
      <c r="K12" s="4">
        <v>1097</v>
      </c>
      <c r="L12" s="4">
        <v>1587</v>
      </c>
      <c r="N12">
        <v>202.3</v>
      </c>
      <c r="Z12" s="4">
        <v>22.69</v>
      </c>
      <c r="AA12" s="4">
        <f t="shared" ref="AA12" si="11">Z12/2365</f>
        <v>9.594080338266385E-3</v>
      </c>
      <c r="AB12" s="4">
        <f t="shared" si="3"/>
        <v>3.8269522685107104E-3</v>
      </c>
      <c r="AC12">
        <v>202.3</v>
      </c>
    </row>
    <row r="13" spans="1:29" x14ac:dyDescent="0.3">
      <c r="A13" s="2" t="s">
        <v>867</v>
      </c>
      <c r="B13" s="4">
        <v>35.04</v>
      </c>
      <c r="C13" s="4">
        <f t="shared" si="0"/>
        <v>1.4816067653276956E-2</v>
      </c>
      <c r="D13" s="4">
        <f t="shared" si="1"/>
        <v>5.9099342216225332E-3</v>
      </c>
      <c r="E13" s="4">
        <v>17.420000000000002</v>
      </c>
      <c r="F13" s="4">
        <v>52.46</v>
      </c>
      <c r="G13" s="4">
        <v>267.94</v>
      </c>
      <c r="H13" s="4">
        <v>324.27999999999997</v>
      </c>
      <c r="I13" s="4">
        <v>592.22</v>
      </c>
      <c r="J13" s="4">
        <v>539</v>
      </c>
      <c r="K13" s="4">
        <v>1343</v>
      </c>
      <c r="L13" s="4">
        <v>1882</v>
      </c>
      <c r="N13">
        <v>471</v>
      </c>
      <c r="Z13" s="4">
        <v>35.04</v>
      </c>
      <c r="AA13" s="4">
        <f t="shared" ref="AA13" si="12">Z13/2365</f>
        <v>1.4816067653276956E-2</v>
      </c>
      <c r="AB13" s="4">
        <f t="shared" si="3"/>
        <v>5.9099342216225332E-3</v>
      </c>
      <c r="AC13">
        <v>471</v>
      </c>
    </row>
    <row r="14" spans="1:29" x14ac:dyDescent="0.3">
      <c r="A14" s="2" t="s">
        <v>868</v>
      </c>
      <c r="B14" s="4">
        <v>46.17</v>
      </c>
      <c r="C14" s="4">
        <f t="shared" si="0"/>
        <v>1.9522198731501059E-2</v>
      </c>
      <c r="D14" s="4">
        <f t="shared" si="1"/>
        <v>7.7871479170180469E-3</v>
      </c>
      <c r="E14" s="4">
        <v>18.09</v>
      </c>
      <c r="F14" s="4">
        <v>64.260000000000005</v>
      </c>
      <c r="G14" s="4">
        <v>238.45</v>
      </c>
      <c r="H14" s="4">
        <v>262.5</v>
      </c>
      <c r="I14" s="4">
        <v>500.95</v>
      </c>
      <c r="J14" s="4">
        <v>767</v>
      </c>
      <c r="K14" s="4">
        <v>581</v>
      </c>
      <c r="L14" s="4">
        <v>1348</v>
      </c>
      <c r="N14">
        <v>523.9</v>
      </c>
      <c r="Z14" s="4">
        <v>46.17</v>
      </c>
      <c r="AA14" s="4">
        <f t="shared" ref="AA14" si="13">Z14/2365</f>
        <v>1.9522198731501059E-2</v>
      </c>
      <c r="AB14" s="4">
        <f t="shared" si="3"/>
        <v>7.7871479170180469E-3</v>
      </c>
      <c r="AC14">
        <v>523.9</v>
      </c>
    </row>
    <row r="15" spans="1:29" x14ac:dyDescent="0.3">
      <c r="A15" s="5" t="s">
        <v>869</v>
      </c>
      <c r="B15" s="6">
        <v>296.91000000000003</v>
      </c>
      <c r="C15" s="4">
        <f t="shared" si="0"/>
        <v>0.12554334038054971</v>
      </c>
      <c r="D15" s="4">
        <f t="shared" si="1"/>
        <v>5.0077584752909431E-2</v>
      </c>
      <c r="E15" s="6">
        <v>195.53</v>
      </c>
      <c r="F15" s="6">
        <v>492.4</v>
      </c>
      <c r="G15" s="6">
        <v>2881.9</v>
      </c>
      <c r="H15" s="6">
        <v>3510.15</v>
      </c>
      <c r="I15" s="6">
        <v>6392</v>
      </c>
      <c r="J15" s="6">
        <v>6990</v>
      </c>
      <c r="K15" s="6">
        <v>7347</v>
      </c>
      <c r="L15" s="6">
        <v>14337</v>
      </c>
      <c r="N15">
        <v>3369.8</v>
      </c>
      <c r="Z15" s="6"/>
      <c r="AA15" s="4">
        <f t="shared" ref="AA15" si="14">Z15/2365</f>
        <v>0</v>
      </c>
      <c r="AB15" s="4">
        <f t="shared" si="3"/>
        <v>0</v>
      </c>
    </row>
    <row r="16" spans="1:29" x14ac:dyDescent="0.3">
      <c r="A16" s="2" t="s">
        <v>870</v>
      </c>
      <c r="B16" s="4">
        <v>54.45</v>
      </c>
      <c r="C16" s="4">
        <f t="shared" si="0"/>
        <v>2.3023255813953491E-2</v>
      </c>
      <c r="D16" s="4">
        <f t="shared" si="1"/>
        <v>9.1836734693877559E-3</v>
      </c>
      <c r="E16" s="4">
        <v>19.46</v>
      </c>
      <c r="F16" s="4">
        <v>73.91</v>
      </c>
      <c r="G16" s="4">
        <v>281.95999999999998</v>
      </c>
      <c r="H16" s="4">
        <v>247.68</v>
      </c>
      <c r="I16" s="4">
        <v>529.64</v>
      </c>
      <c r="J16" s="4">
        <v>753</v>
      </c>
      <c r="K16" s="4">
        <v>516</v>
      </c>
      <c r="L16" s="4">
        <v>1269</v>
      </c>
      <c r="N16">
        <v>719.19999999999993</v>
      </c>
      <c r="Z16" s="4">
        <v>54.45</v>
      </c>
      <c r="AA16" s="4">
        <f t="shared" ref="AA16" si="15">Z16/2365</f>
        <v>2.3023255813953491E-2</v>
      </c>
      <c r="AB16" s="4">
        <f t="shared" si="3"/>
        <v>9.1836734693877559E-3</v>
      </c>
      <c r="AC16">
        <v>719.19999999999993</v>
      </c>
    </row>
    <row r="17" spans="1:29" x14ac:dyDescent="0.3">
      <c r="A17" s="2" t="s">
        <v>871</v>
      </c>
      <c r="B17" s="4">
        <v>66.05</v>
      </c>
      <c r="C17" s="4">
        <f t="shared" si="0"/>
        <v>2.7928118393234672E-2</v>
      </c>
      <c r="D17" s="4">
        <f t="shared" si="1"/>
        <v>1.1140158542755945E-2</v>
      </c>
      <c r="E17" s="4">
        <v>20.170000000000002</v>
      </c>
      <c r="F17" s="4">
        <v>86.22</v>
      </c>
      <c r="G17" s="4">
        <v>285.2</v>
      </c>
      <c r="H17" s="4">
        <v>216.84</v>
      </c>
      <c r="I17" s="4">
        <v>502.04</v>
      </c>
      <c r="J17" s="4">
        <v>818</v>
      </c>
      <c r="K17" s="4">
        <v>682</v>
      </c>
      <c r="L17" s="4">
        <v>1500</v>
      </c>
      <c r="N17">
        <v>838.09999999999991</v>
      </c>
      <c r="Z17" s="4">
        <v>66.05</v>
      </c>
      <c r="AA17" s="4">
        <f t="shared" ref="AA17" si="16">Z17/2365</f>
        <v>2.7928118393234672E-2</v>
      </c>
      <c r="AB17" s="4">
        <f t="shared" si="3"/>
        <v>1.1140158542755945E-2</v>
      </c>
      <c r="AC17">
        <v>838.09999999999991</v>
      </c>
    </row>
    <row r="18" spans="1:29" x14ac:dyDescent="0.3">
      <c r="A18" s="2" t="s">
        <v>872</v>
      </c>
      <c r="B18" s="4">
        <v>43.12</v>
      </c>
      <c r="C18" s="4">
        <f t="shared" si="0"/>
        <v>1.8232558139534883E-2</v>
      </c>
      <c r="D18" s="4">
        <f t="shared" si="1"/>
        <v>7.2727272727272727E-3</v>
      </c>
      <c r="E18" s="4">
        <v>20.81</v>
      </c>
      <c r="F18" s="4">
        <v>63.93</v>
      </c>
      <c r="G18" s="4">
        <v>286.82</v>
      </c>
      <c r="H18" s="4">
        <v>197.28</v>
      </c>
      <c r="I18" s="4">
        <v>484.1</v>
      </c>
      <c r="J18" s="4">
        <v>753</v>
      </c>
      <c r="K18" s="4">
        <v>512</v>
      </c>
      <c r="L18" s="4">
        <v>1265</v>
      </c>
      <c r="N18">
        <v>530.1</v>
      </c>
      <c r="Z18" s="4">
        <v>43.12</v>
      </c>
      <c r="AA18" s="4">
        <f t="shared" ref="AA18" si="17">Z18/2365</f>
        <v>1.8232558139534883E-2</v>
      </c>
      <c r="AB18" s="4">
        <f t="shared" si="3"/>
        <v>7.2727272727272727E-3</v>
      </c>
      <c r="AC18">
        <v>530.1</v>
      </c>
    </row>
    <row r="19" spans="1:29" x14ac:dyDescent="0.3">
      <c r="A19" s="2" t="s">
        <v>873</v>
      </c>
      <c r="B19" s="4">
        <v>15.6</v>
      </c>
      <c r="C19" s="4">
        <f t="shared" si="0"/>
        <v>6.5961945031712474E-3</v>
      </c>
      <c r="D19" s="4">
        <f t="shared" si="1"/>
        <v>2.631135098667566E-3</v>
      </c>
      <c r="E19" s="4">
        <v>18.649999999999999</v>
      </c>
      <c r="F19" s="4">
        <v>34.25</v>
      </c>
      <c r="G19" s="4">
        <v>275.60000000000002</v>
      </c>
      <c r="H19" s="4">
        <v>208.29</v>
      </c>
      <c r="I19" s="4">
        <v>483.89</v>
      </c>
      <c r="J19" s="4">
        <v>431</v>
      </c>
      <c r="K19" s="4">
        <v>660</v>
      </c>
      <c r="L19" s="4">
        <v>1091</v>
      </c>
      <c r="N19">
        <v>118.80000000000001</v>
      </c>
      <c r="Z19" s="4">
        <v>15.6</v>
      </c>
      <c r="AA19" s="4">
        <f t="shared" ref="AA19" si="18">Z19/2365</f>
        <v>6.5961945031712474E-3</v>
      </c>
      <c r="AB19" s="4">
        <f t="shared" si="3"/>
        <v>2.631135098667566E-3</v>
      </c>
      <c r="AC19">
        <v>118.80000000000001</v>
      </c>
    </row>
    <row r="20" spans="1:29" x14ac:dyDescent="0.3">
      <c r="A20" s="2" t="s">
        <v>874</v>
      </c>
      <c r="B20" s="4"/>
      <c r="C20" s="4">
        <f t="shared" si="0"/>
        <v>0</v>
      </c>
      <c r="D20" s="4">
        <f t="shared" si="1"/>
        <v>0</v>
      </c>
      <c r="E20" s="4">
        <v>15.55</v>
      </c>
      <c r="F20" s="4">
        <v>15.55</v>
      </c>
      <c r="G20" s="4">
        <v>263.16000000000003</v>
      </c>
      <c r="H20" s="4">
        <v>210.49</v>
      </c>
      <c r="I20" s="4">
        <v>473.65</v>
      </c>
      <c r="J20" s="4">
        <v>503</v>
      </c>
      <c r="K20" s="4">
        <v>594</v>
      </c>
      <c r="L20" s="4">
        <v>1097</v>
      </c>
      <c r="N20">
        <v>0</v>
      </c>
      <c r="Z20" s="4"/>
      <c r="AA20" s="4">
        <f t="shared" ref="AA20" si="19">Z20/2365</f>
        <v>0</v>
      </c>
      <c r="AB20" s="4">
        <f t="shared" si="3"/>
        <v>0</v>
      </c>
      <c r="AC20">
        <v>0</v>
      </c>
    </row>
    <row r="21" spans="1:29" x14ac:dyDescent="0.3">
      <c r="A21" s="2" t="s">
        <v>875</v>
      </c>
      <c r="B21" s="4"/>
      <c r="C21" s="4">
        <f t="shared" si="0"/>
        <v>0</v>
      </c>
      <c r="D21" s="4">
        <f t="shared" si="1"/>
        <v>0</v>
      </c>
      <c r="E21" s="4">
        <v>14.78</v>
      </c>
      <c r="F21" s="4">
        <v>14.78</v>
      </c>
      <c r="G21" s="4">
        <v>216.56</v>
      </c>
      <c r="H21" s="4">
        <v>258.20999999999998</v>
      </c>
      <c r="I21" s="4">
        <v>474.77</v>
      </c>
      <c r="J21" s="4">
        <v>427</v>
      </c>
      <c r="K21" s="4">
        <v>383</v>
      </c>
      <c r="L21" s="4">
        <v>810</v>
      </c>
      <c r="N21">
        <v>0</v>
      </c>
      <c r="Z21" s="4"/>
      <c r="AA21" s="4">
        <f t="shared" ref="AA21" si="20">Z21/2365</f>
        <v>0</v>
      </c>
      <c r="AB21" s="4">
        <f t="shared" si="3"/>
        <v>0</v>
      </c>
      <c r="AC21">
        <v>0</v>
      </c>
    </row>
    <row r="22" spans="1:29" x14ac:dyDescent="0.3">
      <c r="A22" s="2" t="s">
        <v>876</v>
      </c>
      <c r="B22" s="4"/>
      <c r="C22" s="4">
        <f t="shared" si="0"/>
        <v>0</v>
      </c>
      <c r="D22" s="4">
        <f t="shared" si="1"/>
        <v>0</v>
      </c>
      <c r="E22" s="4">
        <v>7.57</v>
      </c>
      <c r="F22" s="4">
        <v>7.57</v>
      </c>
      <c r="G22" s="4">
        <v>197.29</v>
      </c>
      <c r="H22" s="4">
        <v>249.25</v>
      </c>
      <c r="I22" s="4">
        <v>446.54</v>
      </c>
      <c r="J22" s="4">
        <v>392</v>
      </c>
      <c r="K22" s="4">
        <v>402</v>
      </c>
      <c r="L22" s="4">
        <v>794</v>
      </c>
      <c r="N22">
        <v>0</v>
      </c>
      <c r="Z22" s="4"/>
      <c r="AA22" s="4">
        <f t="shared" ref="AA22" si="21">Z22/2365</f>
        <v>0</v>
      </c>
      <c r="AB22" s="4">
        <f t="shared" si="3"/>
        <v>0</v>
      </c>
      <c r="AC22">
        <v>0</v>
      </c>
    </row>
    <row r="23" spans="1:29" x14ac:dyDescent="0.3">
      <c r="A23" s="2" t="s">
        <v>877</v>
      </c>
      <c r="B23" s="4"/>
      <c r="C23" s="4">
        <f t="shared" si="0"/>
        <v>0</v>
      </c>
      <c r="D23" s="4">
        <f t="shared" si="1"/>
        <v>0</v>
      </c>
      <c r="E23" s="4">
        <v>13.02</v>
      </c>
      <c r="F23" s="4">
        <v>13.02</v>
      </c>
      <c r="G23" s="4">
        <v>206.12</v>
      </c>
      <c r="H23" s="4">
        <v>268.20999999999998</v>
      </c>
      <c r="I23" s="4">
        <v>474.33</v>
      </c>
      <c r="J23" s="4">
        <v>382</v>
      </c>
      <c r="K23" s="4">
        <v>398</v>
      </c>
      <c r="L23" s="4">
        <v>780</v>
      </c>
      <c r="N23">
        <v>0</v>
      </c>
      <c r="Z23" s="4"/>
      <c r="AA23" s="4">
        <f t="shared" ref="AA23" si="22">Z23/2365</f>
        <v>0</v>
      </c>
      <c r="AB23" s="4">
        <f t="shared" si="3"/>
        <v>0</v>
      </c>
      <c r="AC23">
        <v>0</v>
      </c>
    </row>
    <row r="24" spans="1:29" x14ac:dyDescent="0.3">
      <c r="A24" s="2" t="s">
        <v>878</v>
      </c>
      <c r="B24" s="4"/>
      <c r="C24" s="4">
        <f t="shared" si="0"/>
        <v>0</v>
      </c>
      <c r="D24" s="4">
        <f t="shared" si="1"/>
        <v>0</v>
      </c>
      <c r="E24" s="4">
        <v>15.57</v>
      </c>
      <c r="F24" s="4">
        <v>15.57</v>
      </c>
      <c r="G24" s="4">
        <v>199.03</v>
      </c>
      <c r="H24" s="4">
        <v>287.10000000000002</v>
      </c>
      <c r="I24" s="4">
        <v>486.13</v>
      </c>
      <c r="J24" s="4">
        <v>382</v>
      </c>
      <c r="K24" s="4">
        <v>398</v>
      </c>
      <c r="L24" s="4">
        <v>780</v>
      </c>
      <c r="N24">
        <v>0</v>
      </c>
      <c r="Z24" s="4"/>
      <c r="AA24" s="4">
        <f t="shared" ref="AA24" si="23">Z24/2365</f>
        <v>0</v>
      </c>
      <c r="AB24" s="4">
        <f t="shared" si="3"/>
        <v>0</v>
      </c>
      <c r="AC24">
        <v>0</v>
      </c>
    </row>
    <row r="25" spans="1:29" x14ac:dyDescent="0.3">
      <c r="A25" s="2" t="s">
        <v>879</v>
      </c>
      <c r="B25" s="4">
        <v>24.52</v>
      </c>
      <c r="C25" s="4">
        <f t="shared" si="0"/>
        <v>1.0367864693446088E-2</v>
      </c>
      <c r="D25" s="4">
        <f t="shared" si="1"/>
        <v>4.1356046550851747E-3</v>
      </c>
      <c r="E25" s="4">
        <v>17.87</v>
      </c>
      <c r="F25" s="4">
        <v>42.39</v>
      </c>
      <c r="G25" s="4">
        <v>208.38</v>
      </c>
      <c r="H25" s="4">
        <v>238.48</v>
      </c>
      <c r="I25" s="4">
        <v>446.86</v>
      </c>
      <c r="J25" s="4">
        <v>873</v>
      </c>
      <c r="K25" s="4">
        <v>351</v>
      </c>
      <c r="L25" s="4">
        <v>1224</v>
      </c>
      <c r="N25">
        <v>187</v>
      </c>
      <c r="Z25" s="4">
        <v>24.52</v>
      </c>
      <c r="AA25" s="4">
        <f t="shared" ref="AA25" si="24">Z25/2365</f>
        <v>1.0367864693446088E-2</v>
      </c>
      <c r="AB25" s="4">
        <f t="shared" si="3"/>
        <v>4.1356046550851747E-3</v>
      </c>
      <c r="AC25">
        <v>187</v>
      </c>
    </row>
    <row r="26" spans="1:29" x14ac:dyDescent="0.3">
      <c r="A26" s="2" t="s">
        <v>880</v>
      </c>
      <c r="B26" s="4">
        <v>43.73</v>
      </c>
      <c r="C26" s="4">
        <f t="shared" si="0"/>
        <v>1.8490486257928117E-2</v>
      </c>
      <c r="D26" s="4">
        <f t="shared" si="1"/>
        <v>7.375611401585427E-3</v>
      </c>
      <c r="E26" s="4">
        <v>18.38</v>
      </c>
      <c r="F26" s="4">
        <v>62.11</v>
      </c>
      <c r="G26" s="4">
        <v>219.58</v>
      </c>
      <c r="H26" s="4">
        <v>272.11</v>
      </c>
      <c r="I26" s="4">
        <v>491.69</v>
      </c>
      <c r="J26" s="4">
        <v>428</v>
      </c>
      <c r="K26" s="4">
        <v>726</v>
      </c>
      <c r="L26" s="4">
        <v>1154</v>
      </c>
      <c r="N26">
        <v>435</v>
      </c>
      <c r="Z26" s="4">
        <v>43.73</v>
      </c>
      <c r="AA26" s="4">
        <f t="shared" ref="AA26" si="25">Z26/2365</f>
        <v>1.8490486257928117E-2</v>
      </c>
      <c r="AB26" s="4">
        <f t="shared" si="3"/>
        <v>7.375611401585427E-3</v>
      </c>
      <c r="AC26">
        <v>435</v>
      </c>
    </row>
    <row r="27" spans="1:29" x14ac:dyDescent="0.3">
      <c r="A27" s="2" t="s">
        <v>881</v>
      </c>
      <c r="B27" s="4">
        <v>60.61</v>
      </c>
      <c r="C27" s="4">
        <f t="shared" si="0"/>
        <v>2.5627906976744184E-2</v>
      </c>
      <c r="D27" s="4">
        <f t="shared" si="1"/>
        <v>1.0222634508348793E-2</v>
      </c>
      <c r="E27" s="4">
        <v>17.010000000000002</v>
      </c>
      <c r="F27" s="4">
        <v>77.62</v>
      </c>
      <c r="G27" s="4">
        <v>236.98</v>
      </c>
      <c r="H27" s="4">
        <v>244.83</v>
      </c>
      <c r="I27" s="4">
        <v>481.81</v>
      </c>
      <c r="J27" s="4">
        <v>658</v>
      </c>
      <c r="K27" s="4">
        <v>785</v>
      </c>
      <c r="L27" s="4">
        <v>1443</v>
      </c>
      <c r="N27">
        <v>734.69999999999993</v>
      </c>
      <c r="Z27" s="4">
        <v>60.61</v>
      </c>
      <c r="AA27" s="4">
        <f t="shared" ref="AA27" si="26">Z27/2365</f>
        <v>2.5627906976744184E-2</v>
      </c>
      <c r="AB27" s="4">
        <f t="shared" si="3"/>
        <v>1.0222634508348793E-2</v>
      </c>
      <c r="AC27">
        <v>734.69999999999993</v>
      </c>
    </row>
    <row r="28" spans="1:29" x14ac:dyDescent="0.3">
      <c r="A28" s="5" t="s">
        <v>882</v>
      </c>
      <c r="B28" s="6">
        <v>308.08</v>
      </c>
      <c r="C28" s="4">
        <f t="shared" si="0"/>
        <v>0.13026638477801267</v>
      </c>
      <c r="D28" s="4">
        <f t="shared" si="1"/>
        <v>5.1961544948557932E-2</v>
      </c>
      <c r="E28" s="6">
        <v>198.84</v>
      </c>
      <c r="F28" s="6">
        <v>506.9</v>
      </c>
      <c r="G28" s="6">
        <v>2876.7</v>
      </c>
      <c r="H28" s="6">
        <v>2898.77</v>
      </c>
      <c r="I28" s="6">
        <v>5775.5</v>
      </c>
      <c r="J28" s="6">
        <v>6800</v>
      </c>
      <c r="K28" s="6">
        <v>6407</v>
      </c>
      <c r="L28" s="6">
        <v>13207</v>
      </c>
      <c r="N28">
        <v>3562.8999999999996</v>
      </c>
      <c r="Z28" s="6"/>
      <c r="AA28" s="4">
        <f t="shared" ref="AA28" si="27">Z28/2365</f>
        <v>0</v>
      </c>
      <c r="AB28" s="4">
        <f t="shared" si="3"/>
        <v>0</v>
      </c>
    </row>
    <row r="29" spans="1:29" x14ac:dyDescent="0.3">
      <c r="A29" s="2" t="s">
        <v>883</v>
      </c>
      <c r="B29" s="4">
        <v>64.12</v>
      </c>
      <c r="C29" s="4">
        <f t="shared" si="0"/>
        <v>2.7112050739957719E-2</v>
      </c>
      <c r="D29" s="4">
        <f t="shared" si="1"/>
        <v>1.0814639905548998E-2</v>
      </c>
      <c r="E29" s="4">
        <v>17.47</v>
      </c>
      <c r="F29" s="4">
        <v>81.59</v>
      </c>
      <c r="G29" s="4">
        <v>247.09</v>
      </c>
      <c r="H29" s="4">
        <v>213.8</v>
      </c>
      <c r="I29" s="4">
        <v>460.89</v>
      </c>
      <c r="J29" s="4">
        <v>566</v>
      </c>
      <c r="K29" s="4">
        <v>475</v>
      </c>
      <c r="L29" s="4">
        <v>1041</v>
      </c>
      <c r="N29">
        <v>790.5</v>
      </c>
      <c r="Z29" s="4">
        <v>64.12</v>
      </c>
      <c r="AA29" s="4">
        <f t="shared" ref="AA29" si="28">Z29/2365</f>
        <v>2.7112050739957719E-2</v>
      </c>
      <c r="AB29" s="4">
        <f t="shared" si="3"/>
        <v>1.0814639905548998E-2</v>
      </c>
      <c r="AC29">
        <v>790.5</v>
      </c>
    </row>
    <row r="30" spans="1:29" x14ac:dyDescent="0.3">
      <c r="A30" s="2" t="s">
        <v>884</v>
      </c>
      <c r="B30" s="4">
        <v>45</v>
      </c>
      <c r="C30" s="4">
        <f t="shared" si="0"/>
        <v>1.9027484143763214E-2</v>
      </c>
      <c r="D30" s="4">
        <f t="shared" si="1"/>
        <v>7.5898127846179796E-3</v>
      </c>
      <c r="E30" s="4">
        <v>17.03</v>
      </c>
      <c r="F30" s="4">
        <v>62.03</v>
      </c>
      <c r="G30" s="4">
        <v>237.59</v>
      </c>
      <c r="H30" s="4">
        <v>217.3</v>
      </c>
      <c r="I30" s="4">
        <v>454.89</v>
      </c>
      <c r="J30" s="4">
        <v>549</v>
      </c>
      <c r="K30" s="4">
        <v>605</v>
      </c>
      <c r="L30" s="4">
        <v>1154</v>
      </c>
      <c r="N30">
        <v>557.19999999999993</v>
      </c>
      <c r="Z30" s="4">
        <v>45</v>
      </c>
      <c r="AA30" s="4">
        <f t="shared" ref="AA30" si="29">Z30/2365</f>
        <v>1.9027484143763214E-2</v>
      </c>
      <c r="AB30" s="4">
        <f t="shared" si="3"/>
        <v>7.5898127846179796E-3</v>
      </c>
      <c r="AC30">
        <v>557.19999999999993</v>
      </c>
    </row>
    <row r="31" spans="1:29" x14ac:dyDescent="0.3">
      <c r="A31" s="2" t="s">
        <v>885</v>
      </c>
      <c r="B31" s="4">
        <v>57.4</v>
      </c>
      <c r="C31" s="4">
        <f t="shared" si="0"/>
        <v>2.4270613107822411E-2</v>
      </c>
      <c r="D31" s="4">
        <f t="shared" si="1"/>
        <v>9.6812278630460449E-3</v>
      </c>
      <c r="E31" s="4">
        <v>15.93</v>
      </c>
      <c r="F31" s="4">
        <v>73.33</v>
      </c>
      <c r="G31" s="4">
        <v>214.89</v>
      </c>
      <c r="H31" s="4">
        <v>189.62</v>
      </c>
      <c r="I31" s="4">
        <v>404.51</v>
      </c>
      <c r="J31" s="4">
        <v>411</v>
      </c>
      <c r="K31" s="4">
        <v>633</v>
      </c>
      <c r="L31" s="4">
        <v>1044</v>
      </c>
      <c r="N31">
        <v>713</v>
      </c>
      <c r="Z31" s="4">
        <v>57.4</v>
      </c>
      <c r="AA31" s="4">
        <f t="shared" ref="AA31" si="30">Z31/2365</f>
        <v>2.4270613107822411E-2</v>
      </c>
      <c r="AB31" s="4">
        <f t="shared" si="3"/>
        <v>9.6812278630460449E-3</v>
      </c>
      <c r="AC31">
        <v>713</v>
      </c>
    </row>
    <row r="32" spans="1:29" x14ac:dyDescent="0.3">
      <c r="A32" s="2" t="s">
        <v>886</v>
      </c>
      <c r="B32" s="4">
        <v>26</v>
      </c>
      <c r="C32" s="4">
        <f t="shared" si="0"/>
        <v>1.0993657505285413E-2</v>
      </c>
      <c r="D32" s="4">
        <f t="shared" si="1"/>
        <v>4.3852251644459434E-3</v>
      </c>
      <c r="E32" s="4">
        <v>17.91</v>
      </c>
      <c r="F32" s="4">
        <v>43.91</v>
      </c>
      <c r="G32" s="4">
        <v>206.59</v>
      </c>
      <c r="H32" s="4">
        <v>192.93</v>
      </c>
      <c r="I32" s="4">
        <v>399.52</v>
      </c>
      <c r="J32" s="4">
        <v>403</v>
      </c>
      <c r="K32" s="4">
        <v>724</v>
      </c>
      <c r="L32" s="4">
        <v>1127</v>
      </c>
      <c r="N32">
        <v>188.7</v>
      </c>
      <c r="Z32" s="4">
        <v>26</v>
      </c>
      <c r="AA32" s="4">
        <f t="shared" ref="AA32" si="31">Z32/2365</f>
        <v>1.0993657505285413E-2</v>
      </c>
      <c r="AB32" s="4">
        <f t="shared" si="3"/>
        <v>4.3852251644459434E-3</v>
      </c>
      <c r="AC32">
        <v>188.7</v>
      </c>
    </row>
    <row r="33" spans="1:29" x14ac:dyDescent="0.3">
      <c r="A33" s="2" t="s">
        <v>887</v>
      </c>
      <c r="B33" s="4"/>
      <c r="C33" s="4">
        <f t="shared" si="0"/>
        <v>0</v>
      </c>
      <c r="D33" s="4">
        <f t="shared" si="1"/>
        <v>0</v>
      </c>
      <c r="E33" s="4">
        <v>15.13</v>
      </c>
      <c r="F33" s="4">
        <v>15.13</v>
      </c>
      <c r="G33" s="4">
        <v>210.09</v>
      </c>
      <c r="H33" s="4">
        <v>228.8</v>
      </c>
      <c r="I33" s="4">
        <v>438.89</v>
      </c>
      <c r="J33" s="4">
        <v>174</v>
      </c>
      <c r="K33" s="4">
        <v>556</v>
      </c>
      <c r="L33" s="4">
        <v>730</v>
      </c>
      <c r="N33">
        <v>0</v>
      </c>
      <c r="Z33" s="4"/>
      <c r="AA33" s="4">
        <f t="shared" ref="AA33" si="32">Z33/2365</f>
        <v>0</v>
      </c>
      <c r="AB33" s="4">
        <f t="shared" si="3"/>
        <v>0</v>
      </c>
      <c r="AC33">
        <v>0</v>
      </c>
    </row>
    <row r="34" spans="1:29" x14ac:dyDescent="0.3">
      <c r="A34" s="2" t="s">
        <v>888</v>
      </c>
      <c r="B34" s="4"/>
      <c r="C34" s="4">
        <f t="shared" si="0"/>
        <v>0</v>
      </c>
      <c r="D34" s="4">
        <f t="shared" si="1"/>
        <v>0</v>
      </c>
      <c r="E34" s="4">
        <v>13.02</v>
      </c>
      <c r="F34" s="4">
        <v>13.02</v>
      </c>
      <c r="G34" s="4">
        <v>198.84</v>
      </c>
      <c r="H34" s="4">
        <v>244.09</v>
      </c>
      <c r="I34" s="4">
        <v>442.93</v>
      </c>
      <c r="J34" s="4">
        <v>359</v>
      </c>
      <c r="K34" s="4">
        <v>216</v>
      </c>
      <c r="L34" s="4">
        <v>575</v>
      </c>
      <c r="N34">
        <v>0</v>
      </c>
      <c r="Z34" s="4"/>
      <c r="AA34" s="4">
        <f t="shared" ref="AA34" si="33">Z34/2365</f>
        <v>0</v>
      </c>
      <c r="AB34" s="4">
        <f t="shared" si="3"/>
        <v>0</v>
      </c>
      <c r="AC34">
        <v>0</v>
      </c>
    </row>
    <row r="35" spans="1:29" x14ac:dyDescent="0.3">
      <c r="A35" s="2" t="s">
        <v>889</v>
      </c>
      <c r="B35" s="4"/>
      <c r="C35" s="4">
        <f t="shared" si="0"/>
        <v>0</v>
      </c>
      <c r="D35" s="4">
        <f t="shared" si="1"/>
        <v>0</v>
      </c>
      <c r="E35" s="4">
        <v>6.86</v>
      </c>
      <c r="F35" s="4">
        <v>6.86</v>
      </c>
      <c r="G35" s="4">
        <v>157.63</v>
      </c>
      <c r="H35" s="4">
        <v>262.33999999999997</v>
      </c>
      <c r="I35" s="4">
        <v>419.97</v>
      </c>
      <c r="J35" s="4">
        <v>211</v>
      </c>
      <c r="K35" s="4">
        <v>399</v>
      </c>
      <c r="L35" s="4">
        <v>610</v>
      </c>
      <c r="N35">
        <v>0</v>
      </c>
      <c r="Z35" s="4"/>
      <c r="AA35" s="4">
        <f t="shared" ref="AA35" si="34">Z35/2365</f>
        <v>0</v>
      </c>
      <c r="AB35" s="4">
        <f t="shared" si="3"/>
        <v>0</v>
      </c>
      <c r="AC35">
        <v>0</v>
      </c>
    </row>
    <row r="36" spans="1:29" x14ac:dyDescent="0.3">
      <c r="A36" s="2" t="s">
        <v>890</v>
      </c>
      <c r="B36" s="4"/>
      <c r="C36" s="4">
        <f t="shared" si="0"/>
        <v>0</v>
      </c>
      <c r="D36" s="4">
        <f t="shared" si="1"/>
        <v>0</v>
      </c>
      <c r="E36" s="4">
        <v>13.72</v>
      </c>
      <c r="F36" s="4">
        <v>13.72</v>
      </c>
      <c r="G36" s="4">
        <v>204.39</v>
      </c>
      <c r="H36" s="4">
        <v>276.08999999999997</v>
      </c>
      <c r="I36" s="4">
        <v>480.48</v>
      </c>
      <c r="J36" s="4">
        <v>359</v>
      </c>
      <c r="K36" s="4">
        <v>352</v>
      </c>
      <c r="L36" s="4">
        <v>711</v>
      </c>
      <c r="N36">
        <v>0</v>
      </c>
      <c r="Z36" s="4"/>
      <c r="AA36" s="4">
        <f t="shared" ref="AA36" si="35">Z36/2365</f>
        <v>0</v>
      </c>
      <c r="AB36" s="4">
        <f t="shared" si="3"/>
        <v>0</v>
      </c>
      <c r="AC36">
        <v>0</v>
      </c>
    </row>
    <row r="37" spans="1:29" x14ac:dyDescent="0.3">
      <c r="A37" s="2" t="s">
        <v>891</v>
      </c>
      <c r="B37" s="4"/>
      <c r="C37" s="4">
        <f t="shared" si="0"/>
        <v>0</v>
      </c>
      <c r="D37" s="4">
        <f t="shared" si="1"/>
        <v>0</v>
      </c>
      <c r="E37" s="4">
        <v>14.08</v>
      </c>
      <c r="F37" s="4">
        <v>14.08</v>
      </c>
      <c r="G37" s="4">
        <v>208.89</v>
      </c>
      <c r="H37" s="4">
        <v>276.33999999999997</v>
      </c>
      <c r="I37" s="4">
        <v>485.23</v>
      </c>
      <c r="J37" s="4">
        <v>265</v>
      </c>
      <c r="K37" s="4">
        <v>394</v>
      </c>
      <c r="L37" s="4">
        <v>659</v>
      </c>
      <c r="N37">
        <v>0</v>
      </c>
      <c r="Z37" s="4"/>
      <c r="AA37" s="4">
        <f t="shared" ref="AA37" si="36">Z37/2365</f>
        <v>0</v>
      </c>
      <c r="AB37" s="4">
        <f t="shared" si="3"/>
        <v>0</v>
      </c>
      <c r="AC37">
        <v>0</v>
      </c>
    </row>
    <row r="38" spans="1:29" x14ac:dyDescent="0.3">
      <c r="A38" s="2" t="s">
        <v>892</v>
      </c>
      <c r="B38" s="4">
        <v>27.29</v>
      </c>
      <c r="C38" s="4">
        <f t="shared" si="0"/>
        <v>1.1539112050739958E-2</v>
      </c>
      <c r="D38" s="4">
        <f t="shared" si="1"/>
        <v>4.6027997976049919E-3</v>
      </c>
      <c r="E38" s="4">
        <v>21.12</v>
      </c>
      <c r="F38" s="4">
        <v>48.41</v>
      </c>
      <c r="G38" s="4">
        <v>238.27</v>
      </c>
      <c r="H38" s="4">
        <v>268.10000000000002</v>
      </c>
      <c r="I38" s="4">
        <v>506.37</v>
      </c>
      <c r="J38" s="4">
        <v>195</v>
      </c>
      <c r="K38" s="4">
        <v>314</v>
      </c>
      <c r="L38" s="4">
        <v>509</v>
      </c>
      <c r="N38">
        <v>303</v>
      </c>
      <c r="Z38" s="4">
        <v>27.29</v>
      </c>
      <c r="AA38" s="4">
        <f t="shared" ref="AA38" si="37">Z38/2365</f>
        <v>1.1539112050739958E-2</v>
      </c>
      <c r="AB38" s="4">
        <f t="shared" si="3"/>
        <v>4.6027997976049919E-3</v>
      </c>
      <c r="AC38">
        <v>303</v>
      </c>
    </row>
    <row r="39" spans="1:29" x14ac:dyDescent="0.3">
      <c r="A39" s="2" t="s">
        <v>893</v>
      </c>
      <c r="B39" s="4">
        <v>30.97</v>
      </c>
      <c r="C39" s="4">
        <f t="shared" si="0"/>
        <v>1.3095137420718815E-2</v>
      </c>
      <c r="D39" s="4">
        <f t="shared" si="1"/>
        <v>5.2234778208804181E-3</v>
      </c>
      <c r="E39" s="4">
        <v>17.100000000000001</v>
      </c>
      <c r="F39" s="4">
        <v>48.07</v>
      </c>
      <c r="G39" s="4">
        <v>214.64</v>
      </c>
      <c r="H39" s="4">
        <v>240.48</v>
      </c>
      <c r="I39" s="4">
        <v>455.12</v>
      </c>
      <c r="J39" s="4">
        <v>157</v>
      </c>
      <c r="K39" s="4">
        <v>584</v>
      </c>
      <c r="L39" s="4">
        <v>741</v>
      </c>
      <c r="N39">
        <v>408</v>
      </c>
      <c r="Z39" s="4">
        <v>30.97</v>
      </c>
      <c r="AA39" s="4">
        <f t="shared" ref="AA39" si="38">Z39/2365</f>
        <v>1.3095137420718815E-2</v>
      </c>
      <c r="AB39" s="4">
        <f t="shared" si="3"/>
        <v>5.2234778208804181E-3</v>
      </c>
      <c r="AC39">
        <v>408</v>
      </c>
    </row>
    <row r="40" spans="1:29" x14ac:dyDescent="0.3">
      <c r="A40" s="2" t="s">
        <v>894</v>
      </c>
      <c r="B40" s="4">
        <v>46.47</v>
      </c>
      <c r="C40" s="4">
        <f t="shared" si="0"/>
        <v>1.9649048625792812E-2</v>
      </c>
      <c r="D40" s="4">
        <f t="shared" si="1"/>
        <v>7.8377466689155007E-3</v>
      </c>
      <c r="E40" s="4">
        <v>17.73</v>
      </c>
      <c r="F40" s="4">
        <v>64.2</v>
      </c>
      <c r="G40" s="4">
        <v>203.9</v>
      </c>
      <c r="H40" s="4">
        <v>221.59</v>
      </c>
      <c r="I40" s="4">
        <v>425.49</v>
      </c>
      <c r="J40" s="4">
        <v>294</v>
      </c>
      <c r="K40" s="4">
        <v>698</v>
      </c>
      <c r="L40" s="4">
        <v>992</v>
      </c>
      <c r="N40">
        <v>564.19999999999993</v>
      </c>
      <c r="Z40" s="4">
        <v>46.47</v>
      </c>
      <c r="AA40" s="4">
        <f t="shared" ref="AA40" si="39">Z40/2365</f>
        <v>1.9649048625792812E-2</v>
      </c>
      <c r="AB40" s="4">
        <f t="shared" si="3"/>
        <v>7.8377466689155007E-3</v>
      </c>
      <c r="AC40">
        <v>564.19999999999993</v>
      </c>
    </row>
    <row r="41" spans="1:29" x14ac:dyDescent="0.3">
      <c r="A41" s="5" t="s">
        <v>895</v>
      </c>
      <c r="B41" s="6">
        <v>297.25</v>
      </c>
      <c r="C41" s="4">
        <f t="shared" si="0"/>
        <v>0.12568710359408033</v>
      </c>
      <c r="D41" s="4">
        <f t="shared" si="1"/>
        <v>5.0134930005059877E-2</v>
      </c>
      <c r="E41" s="6">
        <v>187.1</v>
      </c>
      <c r="F41" s="6">
        <v>484.4</v>
      </c>
      <c r="G41" s="6">
        <v>2542.8000000000002</v>
      </c>
      <c r="H41" s="6">
        <v>2831.48</v>
      </c>
      <c r="I41" s="6">
        <v>5374.3</v>
      </c>
      <c r="J41" s="6">
        <v>3943</v>
      </c>
      <c r="K41" s="6">
        <v>5950</v>
      </c>
      <c r="L41" s="6">
        <v>9893</v>
      </c>
      <c r="N41">
        <v>3524.5999999999995</v>
      </c>
      <c r="Z41" s="6"/>
      <c r="AA41" s="4">
        <f t="shared" ref="AA41" si="40">Z41/2365</f>
        <v>0</v>
      </c>
      <c r="AB41" s="4">
        <f t="shared" si="3"/>
        <v>0</v>
      </c>
    </row>
    <row r="42" spans="1:29" x14ac:dyDescent="0.3">
      <c r="A42" s="2" t="s">
        <v>896</v>
      </c>
      <c r="B42" s="4">
        <v>61.76</v>
      </c>
      <c r="C42" s="4">
        <f t="shared" si="0"/>
        <v>2.6114164904862579E-2</v>
      </c>
      <c r="D42" s="4">
        <f t="shared" si="1"/>
        <v>1.0416596390622365E-2</v>
      </c>
      <c r="E42" s="4">
        <v>18.239999999999998</v>
      </c>
      <c r="F42" s="4">
        <v>80</v>
      </c>
      <c r="G42" s="4">
        <v>212.89</v>
      </c>
      <c r="H42" s="4">
        <v>247.58</v>
      </c>
      <c r="I42" s="4">
        <v>460.47</v>
      </c>
      <c r="J42" s="4">
        <v>594</v>
      </c>
      <c r="K42" s="4">
        <v>759</v>
      </c>
      <c r="L42" s="4">
        <v>1353</v>
      </c>
      <c r="N42">
        <v>790.5</v>
      </c>
      <c r="Z42" s="4">
        <v>61.76</v>
      </c>
      <c r="AA42" s="4">
        <f t="shared" ref="AA42" si="41">Z42/2365</f>
        <v>2.6114164904862579E-2</v>
      </c>
      <c r="AB42" s="4">
        <f t="shared" si="3"/>
        <v>1.0416596390622365E-2</v>
      </c>
      <c r="AC42">
        <v>790.5</v>
      </c>
    </row>
    <row r="43" spans="1:29" x14ac:dyDescent="0.3">
      <c r="A43" s="2" t="s">
        <v>897</v>
      </c>
      <c r="B43" s="4">
        <v>43.73</v>
      </c>
      <c r="C43" s="4">
        <f t="shared" si="0"/>
        <v>1.8490486257928117E-2</v>
      </c>
      <c r="D43" s="4">
        <f t="shared" si="1"/>
        <v>7.375611401585427E-3</v>
      </c>
      <c r="E43" s="4">
        <v>18.77</v>
      </c>
      <c r="F43" s="4">
        <v>62.5</v>
      </c>
      <c r="G43" s="4">
        <v>242.86</v>
      </c>
      <c r="H43" s="4">
        <v>224.88</v>
      </c>
      <c r="I43" s="4">
        <v>467.74</v>
      </c>
      <c r="J43" s="4">
        <v>670</v>
      </c>
      <c r="K43" s="4">
        <v>595</v>
      </c>
      <c r="L43" s="4">
        <v>1265</v>
      </c>
      <c r="N43">
        <v>532</v>
      </c>
      <c r="Z43" s="4">
        <v>43.73</v>
      </c>
      <c r="AA43" s="4">
        <f t="shared" ref="AA43" si="42">Z43/2365</f>
        <v>1.8490486257928117E-2</v>
      </c>
      <c r="AB43" s="4">
        <f t="shared" si="3"/>
        <v>7.375611401585427E-3</v>
      </c>
      <c r="AC43">
        <v>532</v>
      </c>
    </row>
    <row r="44" spans="1:29" x14ac:dyDescent="0.3">
      <c r="A44" s="2" t="s">
        <v>898</v>
      </c>
      <c r="B44" s="4">
        <v>36.61</v>
      </c>
      <c r="C44" s="4">
        <f t="shared" si="0"/>
        <v>1.5479915433403805E-2</v>
      </c>
      <c r="D44" s="4">
        <f t="shared" si="1"/>
        <v>6.1747343565525387E-3</v>
      </c>
      <c r="E44" s="4">
        <v>20.68</v>
      </c>
      <c r="F44" s="4">
        <v>57.29</v>
      </c>
      <c r="G44" s="4">
        <v>216.06</v>
      </c>
      <c r="H44" s="4">
        <v>233.22</v>
      </c>
      <c r="I44" s="4">
        <v>449.28</v>
      </c>
      <c r="J44" s="4">
        <v>564</v>
      </c>
      <c r="K44" s="4">
        <v>591</v>
      </c>
      <c r="L44" s="4">
        <v>1155</v>
      </c>
      <c r="N44">
        <v>393.7</v>
      </c>
      <c r="Z44" s="4">
        <v>36.61</v>
      </c>
      <c r="AA44" s="4">
        <f t="shared" ref="AA44" si="43">Z44/2365</f>
        <v>1.5479915433403805E-2</v>
      </c>
      <c r="AB44" s="4">
        <f t="shared" si="3"/>
        <v>6.1747343565525387E-3</v>
      </c>
      <c r="AC44">
        <v>393.7</v>
      </c>
    </row>
    <row r="45" spans="1:29" x14ac:dyDescent="0.3">
      <c r="A45" s="2" t="s">
        <v>899</v>
      </c>
      <c r="B45" s="4">
        <v>14.96</v>
      </c>
      <c r="C45" s="4">
        <f t="shared" si="0"/>
        <v>6.3255813953488373E-3</v>
      </c>
      <c r="D45" s="4">
        <f t="shared" si="1"/>
        <v>2.523191094619666E-3</v>
      </c>
      <c r="E45" s="4">
        <v>17.91</v>
      </c>
      <c r="F45" s="4">
        <v>32.869999999999997</v>
      </c>
      <c r="G45" s="4">
        <v>216.53</v>
      </c>
      <c r="H45" s="4">
        <v>247.01</v>
      </c>
      <c r="I45" s="4">
        <v>463.54</v>
      </c>
      <c r="J45" s="4">
        <v>387</v>
      </c>
      <c r="K45" s="4">
        <v>719</v>
      </c>
      <c r="L45" s="4">
        <v>1106</v>
      </c>
      <c r="N45">
        <v>158.10000000000002</v>
      </c>
      <c r="Z45" s="4">
        <v>14.96</v>
      </c>
      <c r="AA45" s="4">
        <f t="shared" ref="AA45" si="44">Z45/2365</f>
        <v>6.3255813953488373E-3</v>
      </c>
      <c r="AB45" s="4">
        <f t="shared" si="3"/>
        <v>2.523191094619666E-3</v>
      </c>
      <c r="AC45">
        <v>158.10000000000002</v>
      </c>
    </row>
    <row r="46" spans="1:29" x14ac:dyDescent="0.3">
      <c r="A46" s="2" t="s">
        <v>900</v>
      </c>
      <c r="B46" s="4"/>
      <c r="C46" s="4">
        <f t="shared" si="0"/>
        <v>0</v>
      </c>
      <c r="D46" s="4">
        <f t="shared" si="1"/>
        <v>0</v>
      </c>
      <c r="E46" s="4">
        <v>15.92</v>
      </c>
      <c r="F46" s="4">
        <v>15.92</v>
      </c>
      <c r="G46" s="4">
        <v>227.31</v>
      </c>
      <c r="H46" s="4">
        <v>313.61</v>
      </c>
      <c r="I46" s="4">
        <v>540.91999999999996</v>
      </c>
      <c r="J46" s="4">
        <v>343</v>
      </c>
      <c r="K46" s="4">
        <v>658</v>
      </c>
      <c r="L46" s="4">
        <v>1001</v>
      </c>
      <c r="N46">
        <v>0</v>
      </c>
      <c r="Z46" s="4"/>
      <c r="AA46" s="4">
        <f t="shared" ref="AA46" si="45">Z46/2365</f>
        <v>0</v>
      </c>
      <c r="AB46" s="4">
        <f t="shared" si="3"/>
        <v>0</v>
      </c>
      <c r="AC46">
        <v>0</v>
      </c>
    </row>
    <row r="47" spans="1:29" x14ac:dyDescent="0.3">
      <c r="A47" s="2" t="s">
        <v>901</v>
      </c>
      <c r="B47" s="4"/>
      <c r="C47" s="4">
        <f t="shared" si="0"/>
        <v>0</v>
      </c>
      <c r="D47" s="4">
        <f t="shared" si="1"/>
        <v>0</v>
      </c>
      <c r="E47" s="4">
        <v>13.67</v>
      </c>
      <c r="F47" s="4">
        <v>13.67</v>
      </c>
      <c r="G47" s="4">
        <v>185.76</v>
      </c>
      <c r="H47" s="4">
        <v>268.20999999999998</v>
      </c>
      <c r="I47" s="4">
        <v>453.97</v>
      </c>
      <c r="J47" s="4">
        <v>312</v>
      </c>
      <c r="K47" s="4">
        <v>631</v>
      </c>
      <c r="L47" s="4">
        <v>943</v>
      </c>
      <c r="N47">
        <v>0</v>
      </c>
      <c r="Z47" s="4"/>
      <c r="AA47" s="4">
        <f t="shared" ref="AA47" si="46">Z47/2365</f>
        <v>0</v>
      </c>
      <c r="AB47" s="4">
        <f t="shared" si="3"/>
        <v>0</v>
      </c>
      <c r="AC47">
        <v>0</v>
      </c>
    </row>
    <row r="48" spans="1:29" x14ac:dyDescent="0.3">
      <c r="A48" s="2" t="s">
        <v>902</v>
      </c>
      <c r="B48" s="4"/>
      <c r="C48" s="4">
        <f t="shared" si="0"/>
        <v>0</v>
      </c>
      <c r="D48" s="4">
        <f t="shared" si="1"/>
        <v>0</v>
      </c>
      <c r="E48" s="4">
        <v>11.16</v>
      </c>
      <c r="F48" s="4">
        <v>11.16</v>
      </c>
      <c r="G48" s="4">
        <v>191.62</v>
      </c>
      <c r="H48" s="4">
        <v>265.73</v>
      </c>
      <c r="I48" s="4">
        <v>457.35</v>
      </c>
      <c r="J48" s="4">
        <v>323</v>
      </c>
      <c r="K48" s="4">
        <v>611</v>
      </c>
      <c r="L48" s="4">
        <v>934</v>
      </c>
      <c r="N48">
        <v>0</v>
      </c>
      <c r="Z48" s="4"/>
      <c r="AA48" s="4">
        <f t="shared" ref="AA48" si="47">Z48/2365</f>
        <v>0</v>
      </c>
      <c r="AB48" s="4">
        <f t="shared" si="3"/>
        <v>0</v>
      </c>
      <c r="AC48">
        <v>0</v>
      </c>
    </row>
    <row r="49" spans="1:29" x14ac:dyDescent="0.3">
      <c r="A49" s="2" t="s">
        <v>903</v>
      </c>
      <c r="B49" s="4"/>
      <c r="C49" s="4">
        <f t="shared" si="0"/>
        <v>0</v>
      </c>
      <c r="D49" s="4">
        <f t="shared" si="1"/>
        <v>0</v>
      </c>
      <c r="E49" s="4">
        <v>8.19</v>
      </c>
      <c r="F49" s="4">
        <v>8.19</v>
      </c>
      <c r="G49" s="4">
        <v>181.48</v>
      </c>
      <c r="H49" s="4">
        <v>274.70999999999998</v>
      </c>
      <c r="I49" s="4">
        <v>456.19</v>
      </c>
      <c r="J49" s="4">
        <v>349</v>
      </c>
      <c r="K49" s="4">
        <v>623</v>
      </c>
      <c r="L49" s="4">
        <v>972</v>
      </c>
      <c r="N49">
        <v>0</v>
      </c>
      <c r="Z49" s="4"/>
      <c r="AA49" s="4">
        <f t="shared" ref="AA49" si="48">Z49/2365</f>
        <v>0</v>
      </c>
      <c r="AB49" s="4">
        <f t="shared" si="3"/>
        <v>0</v>
      </c>
      <c r="AC49">
        <v>0</v>
      </c>
    </row>
    <row r="50" spans="1:29" x14ac:dyDescent="0.3">
      <c r="A50" s="2" t="s">
        <v>904</v>
      </c>
      <c r="B50" s="4"/>
      <c r="C50" s="4">
        <f t="shared" si="0"/>
        <v>0</v>
      </c>
      <c r="D50" s="4">
        <f t="shared" si="1"/>
        <v>0</v>
      </c>
      <c r="E50" s="4">
        <v>13.72</v>
      </c>
      <c r="F50" s="4">
        <v>13.72</v>
      </c>
      <c r="G50" s="4">
        <v>185.48</v>
      </c>
      <c r="H50" s="4">
        <v>267.70999999999998</v>
      </c>
      <c r="I50" s="4">
        <v>453.19</v>
      </c>
      <c r="J50" s="4">
        <v>376</v>
      </c>
      <c r="K50" s="4">
        <v>617</v>
      </c>
      <c r="L50" s="4">
        <v>993</v>
      </c>
      <c r="N50">
        <v>0</v>
      </c>
      <c r="Z50" s="4"/>
      <c r="AA50" s="4">
        <f t="shared" ref="AA50" si="49">Z50/2365</f>
        <v>0</v>
      </c>
      <c r="AB50" s="4">
        <f t="shared" si="3"/>
        <v>0</v>
      </c>
      <c r="AC50">
        <v>0</v>
      </c>
    </row>
    <row r="51" spans="1:29" x14ac:dyDescent="0.3">
      <c r="A51" s="2" t="s">
        <v>905</v>
      </c>
      <c r="B51" s="4">
        <v>14.9</v>
      </c>
      <c r="C51" s="4">
        <f t="shared" si="0"/>
        <v>6.3002114164904862E-3</v>
      </c>
      <c r="D51" s="4">
        <f t="shared" si="1"/>
        <v>2.5130713442401754E-3</v>
      </c>
      <c r="E51" s="4">
        <v>13.81</v>
      </c>
      <c r="F51" s="4">
        <v>28.71</v>
      </c>
      <c r="G51" s="4">
        <v>193.88</v>
      </c>
      <c r="H51" s="4">
        <v>264.70999999999998</v>
      </c>
      <c r="I51" s="4">
        <v>458.59</v>
      </c>
      <c r="J51" s="4">
        <v>387</v>
      </c>
      <c r="K51" s="4">
        <v>637</v>
      </c>
      <c r="L51" s="4">
        <v>1024</v>
      </c>
      <c r="N51">
        <v>178.5</v>
      </c>
      <c r="Z51" s="4">
        <v>14.9</v>
      </c>
      <c r="AA51" s="4">
        <f t="shared" ref="AA51" si="50">Z51/2365</f>
        <v>6.3002114164904862E-3</v>
      </c>
      <c r="AB51" s="4">
        <f t="shared" si="3"/>
        <v>2.5130713442401754E-3</v>
      </c>
      <c r="AC51">
        <v>178.5</v>
      </c>
    </row>
    <row r="52" spans="1:29" x14ac:dyDescent="0.3">
      <c r="A52" s="2" t="s">
        <v>906</v>
      </c>
      <c r="B52" s="4">
        <v>43.37</v>
      </c>
      <c r="C52" s="4">
        <f t="shared" si="0"/>
        <v>1.833826638477801E-2</v>
      </c>
      <c r="D52" s="4">
        <f t="shared" si="1"/>
        <v>7.3148928993084835E-3</v>
      </c>
      <c r="E52" s="4">
        <v>18.78</v>
      </c>
      <c r="F52" s="4">
        <v>62.15</v>
      </c>
      <c r="G52" s="4">
        <v>207.89</v>
      </c>
      <c r="H52" s="4">
        <v>251.41</v>
      </c>
      <c r="I52" s="4">
        <v>459.3</v>
      </c>
      <c r="J52" s="4">
        <v>796</v>
      </c>
      <c r="K52" s="4">
        <v>563</v>
      </c>
      <c r="L52" s="4">
        <v>1359</v>
      </c>
      <c r="N52">
        <v>513</v>
      </c>
      <c r="Z52" s="4">
        <v>43.37</v>
      </c>
      <c r="AA52" s="4">
        <f t="shared" ref="AA52" si="51">Z52/2365</f>
        <v>1.833826638477801E-2</v>
      </c>
      <c r="AB52" s="4">
        <f t="shared" si="3"/>
        <v>7.3148928993084835E-3</v>
      </c>
      <c r="AC52">
        <v>513</v>
      </c>
    </row>
    <row r="53" spans="1:29" x14ac:dyDescent="0.3">
      <c r="A53" s="2" t="s">
        <v>907</v>
      </c>
      <c r="B53" s="4">
        <v>53</v>
      </c>
      <c r="C53" s="4">
        <f t="shared" si="0"/>
        <v>2.2410147991543339E-2</v>
      </c>
      <c r="D53" s="4">
        <f t="shared" si="1"/>
        <v>8.9391128352167316E-3</v>
      </c>
      <c r="E53" s="4">
        <v>19.93</v>
      </c>
      <c r="F53" s="4">
        <v>72.930000000000007</v>
      </c>
      <c r="G53" s="4">
        <v>216.98</v>
      </c>
      <c r="H53" s="4">
        <v>238.66</v>
      </c>
      <c r="I53" s="4">
        <v>455.64</v>
      </c>
      <c r="J53" s="4">
        <v>535</v>
      </c>
      <c r="K53" s="4">
        <v>498</v>
      </c>
      <c r="L53" s="4">
        <v>1033</v>
      </c>
      <c r="N53">
        <v>644.80000000000007</v>
      </c>
      <c r="Z53" s="4">
        <v>53</v>
      </c>
      <c r="AA53" s="4">
        <f t="shared" ref="AA53" si="52">Z53/2365</f>
        <v>2.2410147991543339E-2</v>
      </c>
      <c r="AB53" s="4">
        <f t="shared" si="3"/>
        <v>8.9391128352167316E-3</v>
      </c>
      <c r="AC53">
        <v>644.80000000000007</v>
      </c>
    </row>
    <row r="54" spans="1:29" x14ac:dyDescent="0.3">
      <c r="A54" s="5" t="s">
        <v>908</v>
      </c>
      <c r="B54" s="6">
        <v>268.33499999999998</v>
      </c>
      <c r="C54" s="4">
        <f t="shared" si="0"/>
        <v>0.11346088794926003</v>
      </c>
      <c r="D54" s="4">
        <f t="shared" si="1"/>
        <v>4.5258053634677005E-2</v>
      </c>
      <c r="E54" s="6">
        <v>190.77</v>
      </c>
      <c r="F54" s="6">
        <v>459.1</v>
      </c>
      <c r="G54" s="6">
        <v>2478.6999999999998</v>
      </c>
      <c r="H54" s="6">
        <v>3097.44</v>
      </c>
      <c r="I54" s="6">
        <v>5576.2</v>
      </c>
      <c r="J54" s="6">
        <v>5636</v>
      </c>
      <c r="K54" s="6">
        <v>7502</v>
      </c>
      <c r="L54" s="6">
        <v>13138</v>
      </c>
      <c r="N54">
        <v>3210.6000000000004</v>
      </c>
      <c r="Z54" s="6"/>
      <c r="AA54" s="4">
        <f t="shared" ref="AA54" si="53">Z54/2365</f>
        <v>0</v>
      </c>
      <c r="AB54" s="4">
        <f t="shared" si="3"/>
        <v>0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A32" workbookViewId="0">
      <selection activeCell="AN34" sqref="AN34"/>
    </sheetView>
  </sheetViews>
  <sheetFormatPr defaultRowHeight="14.4" x14ac:dyDescent="0.3"/>
  <cols>
    <col min="1" max="1" width="18.33203125" customWidth="1"/>
  </cols>
  <sheetData>
    <row r="1" spans="1:29" ht="25.5" customHeight="1" x14ac:dyDescent="0.3">
      <c r="A1" s="234" t="s">
        <v>909</v>
      </c>
      <c r="B1" s="234" t="s">
        <v>910</v>
      </c>
      <c r="C1" s="234"/>
      <c r="D1" s="234"/>
      <c r="E1" s="234"/>
      <c r="F1" s="234"/>
      <c r="G1" s="234" t="s">
        <v>911</v>
      </c>
      <c r="H1" s="234"/>
      <c r="I1" s="234"/>
      <c r="J1" s="234" t="s">
        <v>912</v>
      </c>
      <c r="K1" s="234"/>
      <c r="L1" s="234"/>
    </row>
    <row r="2" spans="1:29" ht="79.2" x14ac:dyDescent="0.3">
      <c r="A2" s="234"/>
      <c r="B2" s="1" t="s">
        <v>913</v>
      </c>
      <c r="C2" s="16" t="s">
        <v>914</v>
      </c>
      <c r="D2" s="16" t="s">
        <v>915</v>
      </c>
      <c r="E2" s="1" t="s">
        <v>916</v>
      </c>
      <c r="F2" s="1" t="s">
        <v>917</v>
      </c>
      <c r="G2" s="1" t="s">
        <v>918</v>
      </c>
      <c r="H2" s="1" t="s">
        <v>919</v>
      </c>
      <c r="I2" s="1" t="s">
        <v>920</v>
      </c>
      <c r="J2" s="1" t="s">
        <v>921</v>
      </c>
      <c r="K2" s="1" t="s">
        <v>922</v>
      </c>
      <c r="L2" s="1" t="s">
        <v>923</v>
      </c>
      <c r="N2" s="15" t="s">
        <v>924</v>
      </c>
      <c r="Z2" s="14" t="s">
        <v>925</v>
      </c>
      <c r="AA2" s="16" t="s">
        <v>926</v>
      </c>
      <c r="AB2" s="16" t="s">
        <v>927</v>
      </c>
      <c r="AC2" s="15" t="s">
        <v>928</v>
      </c>
    </row>
    <row r="3" spans="1:29" x14ac:dyDescent="0.3">
      <c r="A3" s="2" t="s">
        <v>929</v>
      </c>
      <c r="B3" s="3">
        <v>223.5</v>
      </c>
      <c r="C3" s="3">
        <f>B3/5949</f>
        <v>3.7569339384770549E-2</v>
      </c>
      <c r="D3" s="3">
        <f>B3/12127</f>
        <v>1.8429949699018719E-2</v>
      </c>
      <c r="E3" s="3">
        <v>78</v>
      </c>
      <c r="F3" s="4">
        <v>301.5</v>
      </c>
      <c r="G3" s="3">
        <v>1007.91</v>
      </c>
      <c r="H3" s="3">
        <v>1047.9100000000001</v>
      </c>
      <c r="I3" s="4">
        <v>2055.8200000000002</v>
      </c>
      <c r="J3" s="3">
        <v>158</v>
      </c>
      <c r="K3" s="3">
        <v>1105</v>
      </c>
      <c r="L3" s="4">
        <v>1263</v>
      </c>
      <c r="N3">
        <v>675.80000000000007</v>
      </c>
      <c r="Z3" s="3">
        <v>223.5</v>
      </c>
      <c r="AA3" s="3">
        <f>Z3/5949</f>
        <v>3.7569339384770549E-2</v>
      </c>
      <c r="AB3" s="3">
        <f>Z3/12127</f>
        <v>1.8429949699018719E-2</v>
      </c>
      <c r="AC3">
        <v>675.80000000000007</v>
      </c>
    </row>
    <row r="4" spans="1:29" x14ac:dyDescent="0.3">
      <c r="A4" s="2" t="s">
        <v>930</v>
      </c>
      <c r="B4" s="3">
        <v>241.8</v>
      </c>
      <c r="C4" s="3">
        <f t="shared" ref="C4:C54" si="0">B4/5949</f>
        <v>4.0645486636409482E-2</v>
      </c>
      <c r="D4" s="3">
        <f t="shared" ref="D4:D54" si="1">B4/12127</f>
        <v>1.9938979137461864E-2</v>
      </c>
      <c r="E4" s="3">
        <v>71.099999999999994</v>
      </c>
      <c r="F4" s="4">
        <v>312.89999999999998</v>
      </c>
      <c r="G4" s="3">
        <v>1007.82</v>
      </c>
      <c r="H4" s="3">
        <v>959.32</v>
      </c>
      <c r="I4" s="4">
        <v>1967.14</v>
      </c>
      <c r="J4" s="3">
        <v>160</v>
      </c>
      <c r="K4" s="3">
        <v>1040</v>
      </c>
      <c r="L4" s="4">
        <v>1200</v>
      </c>
      <c r="N4">
        <v>736.4</v>
      </c>
      <c r="Z4" s="3">
        <v>241.8</v>
      </c>
      <c r="AA4" s="3">
        <f t="shared" ref="AA4:AA54" si="2">Z4/5949</f>
        <v>4.0645486636409482E-2</v>
      </c>
      <c r="AB4" s="3">
        <f t="shared" ref="AB4:AB54" si="3">Z4/12127</f>
        <v>1.9938979137461864E-2</v>
      </c>
      <c r="AC4">
        <v>736.4</v>
      </c>
    </row>
    <row r="5" spans="1:29" x14ac:dyDescent="0.3">
      <c r="A5" s="2" t="s">
        <v>931</v>
      </c>
      <c r="B5" s="3">
        <v>170</v>
      </c>
      <c r="C5" s="3">
        <f t="shared" si="0"/>
        <v>2.8576231299378047E-2</v>
      </c>
      <c r="D5" s="3">
        <f t="shared" si="1"/>
        <v>1.4018306258761441E-2</v>
      </c>
      <c r="E5" s="3">
        <v>74.8</v>
      </c>
      <c r="F5" s="4">
        <v>244.8</v>
      </c>
      <c r="G5" s="3">
        <v>1012.47</v>
      </c>
      <c r="H5" s="3">
        <v>958.97</v>
      </c>
      <c r="I5" s="4">
        <v>1971.44</v>
      </c>
      <c r="J5" s="3">
        <v>163</v>
      </c>
      <c r="K5" s="3">
        <v>1003</v>
      </c>
      <c r="L5" s="4">
        <v>1166</v>
      </c>
      <c r="N5">
        <v>570.4</v>
      </c>
      <c r="Z5" s="3">
        <v>170</v>
      </c>
      <c r="AA5" s="3">
        <f t="shared" si="2"/>
        <v>2.8576231299378047E-2</v>
      </c>
      <c r="AB5" s="3">
        <f t="shared" si="3"/>
        <v>1.4018306258761441E-2</v>
      </c>
      <c r="AC5">
        <v>570.4</v>
      </c>
    </row>
    <row r="6" spans="1:29" x14ac:dyDescent="0.3">
      <c r="A6" s="2" t="s">
        <v>932</v>
      </c>
      <c r="B6" s="3">
        <v>76.099999999999994</v>
      </c>
      <c r="C6" s="3">
        <f t="shared" si="0"/>
        <v>1.2792065893427466E-2</v>
      </c>
      <c r="D6" s="3">
        <f t="shared" si="1"/>
        <v>6.2752535664220331E-3</v>
      </c>
      <c r="E6" s="3">
        <v>69.3</v>
      </c>
      <c r="F6" s="4">
        <v>145.4</v>
      </c>
      <c r="G6" s="3">
        <v>999.56</v>
      </c>
      <c r="H6" s="3">
        <v>966.06</v>
      </c>
      <c r="I6" s="4">
        <v>1965.62</v>
      </c>
      <c r="J6" s="3">
        <v>152</v>
      </c>
      <c r="K6" s="3">
        <v>1038</v>
      </c>
      <c r="L6" s="4">
        <v>1190</v>
      </c>
      <c r="N6">
        <v>190</v>
      </c>
      <c r="Z6" s="3">
        <v>76.099999999999994</v>
      </c>
      <c r="AA6" s="3">
        <f t="shared" si="2"/>
        <v>1.2792065893427466E-2</v>
      </c>
      <c r="AB6" s="3">
        <f t="shared" si="3"/>
        <v>6.2752535664220331E-3</v>
      </c>
      <c r="AC6">
        <v>190</v>
      </c>
    </row>
    <row r="7" spans="1:29" x14ac:dyDescent="0.3">
      <c r="A7" s="2" t="s">
        <v>933</v>
      </c>
      <c r="B7" s="3"/>
      <c r="C7" s="3">
        <f t="shared" si="0"/>
        <v>0</v>
      </c>
      <c r="D7" s="3">
        <f t="shared" si="1"/>
        <v>0</v>
      </c>
      <c r="E7" s="3">
        <v>69.2</v>
      </c>
      <c r="F7" s="4">
        <v>69.2</v>
      </c>
      <c r="G7" s="3">
        <v>989.12</v>
      </c>
      <c r="H7" s="3">
        <v>1038.6199999999999</v>
      </c>
      <c r="I7" s="4">
        <v>2027.74</v>
      </c>
      <c r="J7" s="3">
        <v>152</v>
      </c>
      <c r="K7" s="3">
        <v>1220</v>
      </c>
      <c r="L7" s="4">
        <v>1372</v>
      </c>
      <c r="N7">
        <v>0</v>
      </c>
      <c r="Z7" s="3"/>
      <c r="AA7" s="3">
        <f t="shared" si="2"/>
        <v>0</v>
      </c>
      <c r="AB7" s="3">
        <f t="shared" si="3"/>
        <v>0</v>
      </c>
      <c r="AC7">
        <v>0</v>
      </c>
    </row>
    <row r="8" spans="1:29" x14ac:dyDescent="0.3">
      <c r="A8" s="2" t="s">
        <v>934</v>
      </c>
      <c r="B8" s="3"/>
      <c r="C8" s="3">
        <f t="shared" si="0"/>
        <v>0</v>
      </c>
      <c r="D8" s="3">
        <f t="shared" si="1"/>
        <v>0</v>
      </c>
      <c r="E8" s="3">
        <v>59.6</v>
      </c>
      <c r="F8" s="4">
        <v>59.6</v>
      </c>
      <c r="G8" s="3">
        <v>895.9</v>
      </c>
      <c r="H8" s="3">
        <v>1058.2</v>
      </c>
      <c r="I8" s="4">
        <v>1954.1</v>
      </c>
      <c r="J8" s="3">
        <v>150</v>
      </c>
      <c r="K8" s="3">
        <v>1120</v>
      </c>
      <c r="L8" s="4">
        <v>1270</v>
      </c>
      <c r="N8">
        <v>0</v>
      </c>
      <c r="Z8" s="3"/>
      <c r="AA8" s="3">
        <f t="shared" si="2"/>
        <v>0</v>
      </c>
      <c r="AB8" s="3">
        <f t="shared" si="3"/>
        <v>0</v>
      </c>
      <c r="AC8">
        <v>0</v>
      </c>
    </row>
    <row r="9" spans="1:29" x14ac:dyDescent="0.3">
      <c r="A9" s="2" t="s">
        <v>935</v>
      </c>
      <c r="B9" s="3"/>
      <c r="C9" s="3">
        <f t="shared" si="0"/>
        <v>0</v>
      </c>
      <c r="D9" s="3">
        <f t="shared" si="1"/>
        <v>0</v>
      </c>
      <c r="E9" s="3">
        <v>28.8</v>
      </c>
      <c r="F9" s="4">
        <v>28.8</v>
      </c>
      <c r="G9" s="3">
        <v>672.64</v>
      </c>
      <c r="H9" s="3">
        <v>1121.79</v>
      </c>
      <c r="I9" s="4">
        <v>1794.43</v>
      </c>
      <c r="J9" s="3">
        <v>153</v>
      </c>
      <c r="K9" s="3">
        <v>1090</v>
      </c>
      <c r="L9" s="4">
        <v>1243</v>
      </c>
      <c r="N9">
        <v>0</v>
      </c>
      <c r="Z9" s="3"/>
      <c r="AA9" s="3">
        <f t="shared" si="2"/>
        <v>0</v>
      </c>
      <c r="AB9" s="3">
        <f t="shared" si="3"/>
        <v>0</v>
      </c>
      <c r="AC9">
        <v>0</v>
      </c>
    </row>
    <row r="10" spans="1:29" x14ac:dyDescent="0.3">
      <c r="A10" s="2" t="s">
        <v>936</v>
      </c>
      <c r="B10" s="3"/>
      <c r="C10" s="3">
        <f t="shared" si="0"/>
        <v>0</v>
      </c>
      <c r="D10" s="3">
        <f t="shared" si="1"/>
        <v>0</v>
      </c>
      <c r="E10" s="3">
        <v>56.76</v>
      </c>
      <c r="F10" s="4">
        <v>56.76</v>
      </c>
      <c r="G10" s="3">
        <v>809.7</v>
      </c>
      <c r="H10" s="3">
        <v>1155.5</v>
      </c>
      <c r="I10" s="4">
        <v>1965.2</v>
      </c>
      <c r="J10" s="3">
        <v>155</v>
      </c>
      <c r="K10" s="3">
        <v>1015</v>
      </c>
      <c r="L10" s="4">
        <v>1170</v>
      </c>
      <c r="N10">
        <v>0</v>
      </c>
      <c r="Z10" s="3"/>
      <c r="AA10" s="3">
        <f t="shared" si="2"/>
        <v>0</v>
      </c>
      <c r="AB10" s="3">
        <f t="shared" si="3"/>
        <v>0</v>
      </c>
      <c r="AC10">
        <v>0</v>
      </c>
    </row>
    <row r="11" spans="1:29" x14ac:dyDescent="0.3">
      <c r="A11" s="2" t="s">
        <v>937</v>
      </c>
      <c r="B11" s="3"/>
      <c r="C11" s="3">
        <f t="shared" si="0"/>
        <v>0</v>
      </c>
      <c r="D11" s="3">
        <f t="shared" si="1"/>
        <v>0</v>
      </c>
      <c r="E11" s="3">
        <v>67.599999999999994</v>
      </c>
      <c r="F11" s="4">
        <v>67.599999999999994</v>
      </c>
      <c r="G11" s="3">
        <v>857.01</v>
      </c>
      <c r="H11" s="3">
        <v>963.51</v>
      </c>
      <c r="I11" s="4">
        <v>1820.52</v>
      </c>
      <c r="J11" s="3">
        <v>163</v>
      </c>
      <c r="K11" s="3">
        <v>1045</v>
      </c>
      <c r="L11" s="4">
        <v>1208</v>
      </c>
      <c r="N11">
        <v>0</v>
      </c>
      <c r="Z11" s="3"/>
      <c r="AA11" s="3">
        <f t="shared" si="2"/>
        <v>0</v>
      </c>
      <c r="AB11" s="3">
        <f t="shared" si="3"/>
        <v>0</v>
      </c>
      <c r="AC11">
        <v>0</v>
      </c>
    </row>
    <row r="12" spans="1:29" x14ac:dyDescent="0.3">
      <c r="A12" s="2" t="s">
        <v>938</v>
      </c>
      <c r="B12" s="3">
        <v>65.3</v>
      </c>
      <c r="C12" s="3">
        <f t="shared" si="0"/>
        <v>1.0976634728525803E-2</v>
      </c>
      <c r="D12" s="3">
        <f t="shared" si="1"/>
        <v>5.3846788158654242E-3</v>
      </c>
      <c r="E12" s="3">
        <v>71.599999999999994</v>
      </c>
      <c r="F12" s="4">
        <v>136.9</v>
      </c>
      <c r="G12" s="3">
        <v>956.9</v>
      </c>
      <c r="H12" s="3">
        <v>1064.1500000000001</v>
      </c>
      <c r="I12" s="4">
        <v>2021.05</v>
      </c>
      <c r="J12" s="3">
        <v>167</v>
      </c>
      <c r="K12" s="3">
        <v>1008</v>
      </c>
      <c r="L12" s="4">
        <v>1175</v>
      </c>
      <c r="N12">
        <v>202.3</v>
      </c>
      <c r="Z12" s="3">
        <v>65.3</v>
      </c>
      <c r="AA12" s="3">
        <f t="shared" si="2"/>
        <v>1.0976634728525803E-2</v>
      </c>
      <c r="AB12" s="3">
        <f t="shared" si="3"/>
        <v>5.3846788158654242E-3</v>
      </c>
      <c r="AC12">
        <v>202.3</v>
      </c>
    </row>
    <row r="13" spans="1:29" x14ac:dyDescent="0.3">
      <c r="A13" s="2" t="s">
        <v>939</v>
      </c>
      <c r="B13" s="3">
        <v>149.1</v>
      </c>
      <c r="C13" s="3">
        <f t="shared" si="0"/>
        <v>2.5063035804336862E-2</v>
      </c>
      <c r="D13" s="3">
        <f t="shared" si="1"/>
        <v>1.2294879195184299E-2</v>
      </c>
      <c r="E13" s="3">
        <v>66.2</v>
      </c>
      <c r="F13" s="4">
        <v>215.3</v>
      </c>
      <c r="G13" s="3">
        <v>938.7</v>
      </c>
      <c r="H13" s="3">
        <v>947.71</v>
      </c>
      <c r="I13" s="4">
        <v>1886.41</v>
      </c>
      <c r="J13" s="3">
        <v>164</v>
      </c>
      <c r="K13" s="3">
        <v>1052</v>
      </c>
      <c r="L13" s="4">
        <v>1216</v>
      </c>
      <c r="N13">
        <v>471</v>
      </c>
      <c r="Z13" s="3">
        <v>149.1</v>
      </c>
      <c r="AA13" s="3">
        <f t="shared" si="2"/>
        <v>2.5063035804336862E-2</v>
      </c>
      <c r="AB13" s="3">
        <f t="shared" si="3"/>
        <v>1.2294879195184299E-2</v>
      </c>
      <c r="AC13">
        <v>471</v>
      </c>
    </row>
    <row r="14" spans="1:29" x14ac:dyDescent="0.3">
      <c r="A14" s="2" t="s">
        <v>940</v>
      </c>
      <c r="B14" s="3">
        <v>170.1</v>
      </c>
      <c r="C14" s="3">
        <f t="shared" si="0"/>
        <v>2.8593040847201209E-2</v>
      </c>
      <c r="D14" s="3">
        <f t="shared" si="1"/>
        <v>1.4026552321266594E-2</v>
      </c>
      <c r="E14" s="3">
        <v>69.7</v>
      </c>
      <c r="F14" s="4">
        <v>239.8</v>
      </c>
      <c r="G14" s="3">
        <v>944.98</v>
      </c>
      <c r="H14" s="3">
        <v>985.61</v>
      </c>
      <c r="I14" s="4">
        <v>1930.59</v>
      </c>
      <c r="J14" s="3">
        <v>163</v>
      </c>
      <c r="K14" s="3">
        <v>1004</v>
      </c>
      <c r="L14" s="4">
        <v>1167</v>
      </c>
      <c r="N14">
        <v>523.9</v>
      </c>
      <c r="Z14" s="3">
        <v>170.1</v>
      </c>
      <c r="AA14" s="3">
        <f t="shared" si="2"/>
        <v>2.8593040847201209E-2</v>
      </c>
      <c r="AB14" s="3">
        <f t="shared" si="3"/>
        <v>1.4026552321266594E-2</v>
      </c>
      <c r="AC14">
        <v>523.9</v>
      </c>
    </row>
    <row r="15" spans="1:29" x14ac:dyDescent="0.3">
      <c r="A15" s="5" t="s">
        <v>941</v>
      </c>
      <c r="B15" s="6">
        <v>1095.9000000000001</v>
      </c>
      <c r="C15" s="3">
        <f t="shared" si="0"/>
        <v>0.18421583459404944</v>
      </c>
      <c r="D15" s="3">
        <f t="shared" si="1"/>
        <v>9.0368598993980379E-2</v>
      </c>
      <c r="E15" s="6">
        <v>782.66</v>
      </c>
      <c r="F15" s="6">
        <v>1878.6</v>
      </c>
      <c r="G15" s="6">
        <v>11093</v>
      </c>
      <c r="H15" s="6">
        <v>12267.4</v>
      </c>
      <c r="I15" s="6">
        <v>23360</v>
      </c>
      <c r="J15" s="6">
        <v>1900</v>
      </c>
      <c r="K15" s="6">
        <v>12740</v>
      </c>
      <c r="L15" s="6">
        <v>14640</v>
      </c>
      <c r="N15">
        <v>3369.8</v>
      </c>
      <c r="Z15" s="6"/>
      <c r="AA15" s="3">
        <f t="shared" si="2"/>
        <v>0</v>
      </c>
      <c r="AB15" s="3">
        <f t="shared" si="3"/>
        <v>0</v>
      </c>
    </row>
    <row r="16" spans="1:29" x14ac:dyDescent="0.3">
      <c r="A16" s="2" t="s">
        <v>942</v>
      </c>
      <c r="B16" s="3">
        <v>214.6</v>
      </c>
      <c r="C16" s="3">
        <f t="shared" si="0"/>
        <v>3.6073289628508989E-2</v>
      </c>
      <c r="D16" s="3">
        <f t="shared" si="1"/>
        <v>1.7696050136060029E-2</v>
      </c>
      <c r="E16" s="3">
        <v>80.2</v>
      </c>
      <c r="F16" s="4">
        <v>294.8</v>
      </c>
      <c r="G16" s="3">
        <v>916.14</v>
      </c>
      <c r="H16" s="3">
        <v>1017.92</v>
      </c>
      <c r="I16" s="4">
        <v>1934.06</v>
      </c>
      <c r="J16" s="3">
        <v>239</v>
      </c>
      <c r="K16" s="3">
        <v>1580</v>
      </c>
      <c r="L16" s="4">
        <v>1819</v>
      </c>
      <c r="N16">
        <v>719.19999999999993</v>
      </c>
      <c r="Z16" s="3">
        <v>214.6</v>
      </c>
      <c r="AA16" s="3">
        <f t="shared" si="2"/>
        <v>3.6073289628508989E-2</v>
      </c>
      <c r="AB16" s="3">
        <f t="shared" si="3"/>
        <v>1.7696050136060029E-2</v>
      </c>
      <c r="AC16">
        <v>719.19999999999993</v>
      </c>
    </row>
    <row r="17" spans="1:29" x14ac:dyDescent="0.3">
      <c r="A17" s="2" t="s">
        <v>943</v>
      </c>
      <c r="B17" s="3">
        <v>266.3</v>
      </c>
      <c r="C17" s="3">
        <f t="shared" si="0"/>
        <v>4.4763825853084555E-2</v>
      </c>
      <c r="D17" s="3">
        <f t="shared" si="1"/>
        <v>2.195926445122454E-2</v>
      </c>
      <c r="E17" s="3">
        <v>76.42</v>
      </c>
      <c r="F17" s="4">
        <v>342.72</v>
      </c>
      <c r="G17" s="3">
        <v>967.42</v>
      </c>
      <c r="H17" s="3">
        <v>1024.81</v>
      </c>
      <c r="I17" s="4">
        <v>1992.23</v>
      </c>
      <c r="J17" s="3">
        <v>234</v>
      </c>
      <c r="K17" s="3">
        <v>1520</v>
      </c>
      <c r="L17" s="4">
        <v>1754</v>
      </c>
      <c r="N17">
        <v>838.09999999999991</v>
      </c>
      <c r="Z17" s="3">
        <v>266.3</v>
      </c>
      <c r="AA17" s="3">
        <f t="shared" si="2"/>
        <v>4.4763825853084555E-2</v>
      </c>
      <c r="AB17" s="3">
        <f t="shared" si="3"/>
        <v>2.195926445122454E-2</v>
      </c>
      <c r="AC17">
        <v>838.09999999999991</v>
      </c>
    </row>
    <row r="18" spans="1:29" x14ac:dyDescent="0.3">
      <c r="A18" s="2" t="s">
        <v>944</v>
      </c>
      <c r="B18" s="3">
        <v>180</v>
      </c>
      <c r="C18" s="3">
        <f t="shared" si="0"/>
        <v>3.0257186081694403E-2</v>
      </c>
      <c r="D18" s="3">
        <f t="shared" si="1"/>
        <v>1.484291250927682E-2</v>
      </c>
      <c r="E18" s="3">
        <v>82</v>
      </c>
      <c r="F18" s="4">
        <v>262</v>
      </c>
      <c r="G18" s="3">
        <v>950.08</v>
      </c>
      <c r="H18" s="3">
        <v>967.3</v>
      </c>
      <c r="I18" s="4">
        <v>1917.38</v>
      </c>
      <c r="J18" s="3">
        <v>234</v>
      </c>
      <c r="K18" s="3">
        <v>1440</v>
      </c>
      <c r="L18" s="4">
        <v>1674</v>
      </c>
      <c r="N18">
        <v>530.1</v>
      </c>
      <c r="Z18" s="3">
        <v>180</v>
      </c>
      <c r="AA18" s="3">
        <f t="shared" si="2"/>
        <v>3.0257186081694403E-2</v>
      </c>
      <c r="AB18" s="3">
        <f t="shared" si="3"/>
        <v>1.484291250927682E-2</v>
      </c>
      <c r="AC18">
        <v>530.1</v>
      </c>
    </row>
    <row r="19" spans="1:29" x14ac:dyDescent="0.3">
      <c r="A19" s="2" t="s">
        <v>945</v>
      </c>
      <c r="B19" s="3">
        <v>68.599999999999994</v>
      </c>
      <c r="C19" s="3">
        <f t="shared" si="0"/>
        <v>1.1531349806690199E-2</v>
      </c>
      <c r="D19" s="3">
        <f t="shared" si="1"/>
        <v>5.6567988785354989E-3</v>
      </c>
      <c r="E19" s="3">
        <v>68.5</v>
      </c>
      <c r="F19" s="4">
        <v>137.1</v>
      </c>
      <c r="G19" s="3">
        <v>889.95</v>
      </c>
      <c r="H19" s="3">
        <v>975.88</v>
      </c>
      <c r="I19" s="4">
        <v>1865.83</v>
      </c>
      <c r="J19" s="3">
        <v>242</v>
      </c>
      <c r="K19" s="3">
        <v>1400</v>
      </c>
      <c r="L19" s="4">
        <v>1642</v>
      </c>
      <c r="N19">
        <v>118.80000000000001</v>
      </c>
      <c r="Z19" s="3">
        <v>68.599999999999994</v>
      </c>
      <c r="AA19" s="3">
        <f t="shared" si="2"/>
        <v>1.1531349806690199E-2</v>
      </c>
      <c r="AB19" s="3">
        <f t="shared" si="3"/>
        <v>5.6567988785354989E-3</v>
      </c>
      <c r="AC19">
        <v>118.80000000000001</v>
      </c>
    </row>
    <row r="20" spans="1:29" x14ac:dyDescent="0.3">
      <c r="A20" s="2" t="s">
        <v>946</v>
      </c>
      <c r="B20" s="3"/>
      <c r="C20" s="3">
        <f t="shared" si="0"/>
        <v>0</v>
      </c>
      <c r="D20" s="3">
        <f t="shared" si="1"/>
        <v>0</v>
      </c>
      <c r="E20" s="3">
        <v>69.599999999999994</v>
      </c>
      <c r="F20" s="4">
        <v>69.599999999999994</v>
      </c>
      <c r="G20" s="3">
        <v>862.94</v>
      </c>
      <c r="H20" s="3">
        <v>969.86</v>
      </c>
      <c r="I20" s="4">
        <v>1832.8</v>
      </c>
      <c r="J20" s="3">
        <v>242</v>
      </c>
      <c r="K20" s="3">
        <v>1240</v>
      </c>
      <c r="L20" s="4">
        <v>1482</v>
      </c>
      <c r="N20">
        <v>0</v>
      </c>
      <c r="Z20" s="3"/>
      <c r="AA20" s="3">
        <f t="shared" si="2"/>
        <v>0</v>
      </c>
      <c r="AB20" s="3">
        <f t="shared" si="3"/>
        <v>0</v>
      </c>
      <c r="AC20">
        <v>0</v>
      </c>
    </row>
    <row r="21" spans="1:29" x14ac:dyDescent="0.3">
      <c r="A21" s="2" t="s">
        <v>947</v>
      </c>
      <c r="B21" s="3"/>
      <c r="C21" s="3">
        <f t="shared" si="0"/>
        <v>0</v>
      </c>
      <c r="D21" s="3">
        <f t="shared" si="1"/>
        <v>0</v>
      </c>
      <c r="E21" s="3">
        <v>36.11</v>
      </c>
      <c r="F21" s="4">
        <v>36.11</v>
      </c>
      <c r="G21" s="3">
        <v>637.12</v>
      </c>
      <c r="H21" s="3">
        <v>1024.1099999999999</v>
      </c>
      <c r="I21" s="4">
        <v>1661.23</v>
      </c>
      <c r="J21" s="3">
        <v>237</v>
      </c>
      <c r="K21" s="3">
        <v>1520</v>
      </c>
      <c r="L21" s="4">
        <v>1757</v>
      </c>
      <c r="N21">
        <v>0</v>
      </c>
      <c r="Z21" s="3"/>
      <c r="AA21" s="3">
        <f t="shared" si="2"/>
        <v>0</v>
      </c>
      <c r="AB21" s="3">
        <f t="shared" si="3"/>
        <v>0</v>
      </c>
      <c r="AC21">
        <v>0</v>
      </c>
    </row>
    <row r="22" spans="1:29" x14ac:dyDescent="0.3">
      <c r="A22" s="2" t="s">
        <v>948</v>
      </c>
      <c r="B22" s="3"/>
      <c r="C22" s="3">
        <f t="shared" si="0"/>
        <v>0</v>
      </c>
      <c r="D22" s="3">
        <f t="shared" si="1"/>
        <v>0</v>
      </c>
      <c r="E22" s="3">
        <v>57.3</v>
      </c>
      <c r="F22" s="4">
        <v>57.3</v>
      </c>
      <c r="G22" s="3">
        <v>689.07</v>
      </c>
      <c r="H22" s="3">
        <v>1009.66</v>
      </c>
      <c r="I22" s="4">
        <v>1698.73</v>
      </c>
      <c r="J22" s="3">
        <v>231</v>
      </c>
      <c r="K22" s="3">
        <v>1320</v>
      </c>
      <c r="L22" s="4">
        <v>1551</v>
      </c>
      <c r="N22">
        <v>0</v>
      </c>
      <c r="Z22" s="3"/>
      <c r="AA22" s="3">
        <f t="shared" si="2"/>
        <v>0</v>
      </c>
      <c r="AB22" s="3">
        <f t="shared" si="3"/>
        <v>0</v>
      </c>
      <c r="AC22">
        <v>0</v>
      </c>
    </row>
    <row r="23" spans="1:29" x14ac:dyDescent="0.3">
      <c r="A23" s="2" t="s">
        <v>949</v>
      </c>
      <c r="B23" s="3"/>
      <c r="C23" s="3">
        <f t="shared" si="0"/>
        <v>0</v>
      </c>
      <c r="D23" s="3">
        <f t="shared" si="1"/>
        <v>0</v>
      </c>
      <c r="E23" s="3">
        <v>63.6</v>
      </c>
      <c r="F23" s="4">
        <v>63.6</v>
      </c>
      <c r="G23" s="3">
        <v>734.14</v>
      </c>
      <c r="H23" s="3">
        <v>956.92</v>
      </c>
      <c r="I23" s="4">
        <v>1691.06</v>
      </c>
      <c r="J23" s="3">
        <v>239</v>
      </c>
      <c r="K23" s="3">
        <v>1620</v>
      </c>
      <c r="L23" s="4">
        <v>1859</v>
      </c>
      <c r="N23">
        <v>0</v>
      </c>
      <c r="Z23" s="3"/>
      <c r="AA23" s="3">
        <f t="shared" si="2"/>
        <v>0</v>
      </c>
      <c r="AB23" s="3">
        <f t="shared" si="3"/>
        <v>0</v>
      </c>
      <c r="AC23">
        <v>0</v>
      </c>
    </row>
    <row r="24" spans="1:29" x14ac:dyDescent="0.3">
      <c r="A24" s="2" t="s">
        <v>950</v>
      </c>
      <c r="B24" s="3"/>
      <c r="C24" s="3">
        <f t="shared" si="0"/>
        <v>0</v>
      </c>
      <c r="D24" s="3">
        <f t="shared" si="1"/>
        <v>0</v>
      </c>
      <c r="E24" s="3">
        <v>71.2</v>
      </c>
      <c r="F24" s="4">
        <v>71.2</v>
      </c>
      <c r="G24" s="3">
        <v>768.81</v>
      </c>
      <c r="H24" s="3">
        <v>968.17</v>
      </c>
      <c r="I24" s="4">
        <v>1736.98</v>
      </c>
      <c r="J24" s="3">
        <v>252</v>
      </c>
      <c r="K24" s="3">
        <v>1340</v>
      </c>
      <c r="L24" s="4">
        <v>1592</v>
      </c>
      <c r="N24">
        <v>0</v>
      </c>
      <c r="Z24" s="3"/>
      <c r="AA24" s="3">
        <f t="shared" si="2"/>
        <v>0</v>
      </c>
      <c r="AB24" s="3">
        <f t="shared" si="3"/>
        <v>0</v>
      </c>
      <c r="AC24">
        <v>0</v>
      </c>
    </row>
    <row r="25" spans="1:29" x14ac:dyDescent="0.3">
      <c r="A25" s="2" t="s">
        <v>951</v>
      </c>
      <c r="B25" s="3">
        <v>72.39</v>
      </c>
      <c r="C25" s="3">
        <f t="shared" si="0"/>
        <v>1.2168431669188099E-2</v>
      </c>
      <c r="D25" s="3">
        <f t="shared" si="1"/>
        <v>5.9693246474808283E-3</v>
      </c>
      <c r="E25" s="3">
        <v>78.099999999999994</v>
      </c>
      <c r="F25" s="4">
        <v>150.49</v>
      </c>
      <c r="G25" s="3">
        <v>823.18</v>
      </c>
      <c r="H25" s="3">
        <v>975.16</v>
      </c>
      <c r="I25" s="4">
        <v>1798.34</v>
      </c>
      <c r="J25" s="3">
        <v>222</v>
      </c>
      <c r="K25" s="3">
        <v>1480</v>
      </c>
      <c r="L25" s="4">
        <v>1702</v>
      </c>
      <c r="N25">
        <v>187</v>
      </c>
      <c r="Z25" s="3">
        <v>72.39</v>
      </c>
      <c r="AA25" s="3">
        <f t="shared" si="2"/>
        <v>1.2168431669188099E-2</v>
      </c>
      <c r="AB25" s="3">
        <f t="shared" si="3"/>
        <v>5.9693246474808283E-3</v>
      </c>
      <c r="AC25">
        <v>187</v>
      </c>
    </row>
    <row r="26" spans="1:29" x14ac:dyDescent="0.3">
      <c r="A26" s="2" t="s">
        <v>952</v>
      </c>
      <c r="B26" s="3">
        <v>132.74</v>
      </c>
      <c r="C26" s="3">
        <f t="shared" si="0"/>
        <v>2.2312993780467309E-2</v>
      </c>
      <c r="D26" s="3">
        <f t="shared" si="1"/>
        <v>1.094582336934114E-2</v>
      </c>
      <c r="E26" s="3">
        <v>79.599999999999994</v>
      </c>
      <c r="F26" s="4">
        <v>212.34</v>
      </c>
      <c r="G26" s="3">
        <v>872.46</v>
      </c>
      <c r="H26" s="3">
        <v>1023.44</v>
      </c>
      <c r="I26" s="4">
        <v>1895.9</v>
      </c>
      <c r="J26" s="3">
        <v>236</v>
      </c>
      <c r="K26" s="3">
        <v>1640</v>
      </c>
      <c r="L26" s="4">
        <v>1876</v>
      </c>
      <c r="N26">
        <v>435</v>
      </c>
      <c r="Z26" s="3">
        <v>132.74</v>
      </c>
      <c r="AA26" s="3">
        <f t="shared" si="2"/>
        <v>2.2312993780467309E-2</v>
      </c>
      <c r="AB26" s="3">
        <f t="shared" si="3"/>
        <v>1.094582336934114E-2</v>
      </c>
      <c r="AC26">
        <v>435</v>
      </c>
    </row>
    <row r="27" spans="1:29" x14ac:dyDescent="0.3">
      <c r="A27" s="2" t="s">
        <v>953</v>
      </c>
      <c r="B27" s="3">
        <v>231.4</v>
      </c>
      <c r="C27" s="3">
        <f t="shared" si="0"/>
        <v>3.8897293662800474E-2</v>
      </c>
      <c r="D27" s="3">
        <f t="shared" si="1"/>
        <v>1.9081388636925867E-2</v>
      </c>
      <c r="E27" s="3">
        <v>87.2</v>
      </c>
      <c r="F27" s="4">
        <v>318.60000000000002</v>
      </c>
      <c r="G27" s="3">
        <v>892.61</v>
      </c>
      <c r="H27" s="3">
        <v>1026.67</v>
      </c>
      <c r="I27" s="4">
        <v>1919.28</v>
      </c>
      <c r="J27" s="3">
        <v>245</v>
      </c>
      <c r="K27" s="3">
        <v>1340</v>
      </c>
      <c r="L27" s="4">
        <v>1585</v>
      </c>
      <c r="N27">
        <v>734.69999999999993</v>
      </c>
      <c r="Z27" s="3">
        <v>231.4</v>
      </c>
      <c r="AA27" s="3">
        <f t="shared" si="2"/>
        <v>3.8897293662800474E-2</v>
      </c>
      <c r="AB27" s="3">
        <f t="shared" si="3"/>
        <v>1.9081388636925867E-2</v>
      </c>
      <c r="AC27">
        <v>734.69999999999993</v>
      </c>
    </row>
    <row r="28" spans="1:29" x14ac:dyDescent="0.3">
      <c r="A28" s="5" t="s">
        <v>954</v>
      </c>
      <c r="B28" s="6">
        <v>1166.03</v>
      </c>
      <c r="C28" s="3">
        <f t="shared" si="0"/>
        <v>0.19600437048243402</v>
      </c>
      <c r="D28" s="3">
        <f t="shared" si="1"/>
        <v>9.6151562628844722E-2</v>
      </c>
      <c r="E28" s="6">
        <v>849.83</v>
      </c>
      <c r="F28" s="6">
        <v>2015.9</v>
      </c>
      <c r="G28" s="6">
        <v>10004</v>
      </c>
      <c r="H28" s="6">
        <v>11939.9</v>
      </c>
      <c r="I28" s="6">
        <v>21944</v>
      </c>
      <c r="J28" s="6">
        <v>2853</v>
      </c>
      <c r="K28" s="6">
        <v>17440</v>
      </c>
      <c r="L28" s="6">
        <v>20293</v>
      </c>
      <c r="N28">
        <v>3562.8999999999996</v>
      </c>
      <c r="Z28" s="6"/>
      <c r="AA28" s="3">
        <f t="shared" si="2"/>
        <v>0</v>
      </c>
      <c r="AB28" s="3">
        <f t="shared" si="3"/>
        <v>0</v>
      </c>
    </row>
    <row r="29" spans="1:29" x14ac:dyDescent="0.3">
      <c r="A29" s="2" t="s">
        <v>955</v>
      </c>
      <c r="B29" s="3">
        <v>241.41</v>
      </c>
      <c r="C29" s="3">
        <f t="shared" si="0"/>
        <v>4.0579929399899142E-2</v>
      </c>
      <c r="D29" s="3">
        <f t="shared" si="1"/>
        <v>1.990681949369176E-2</v>
      </c>
      <c r="E29" s="3">
        <v>86.1</v>
      </c>
      <c r="F29" s="4">
        <v>327.51</v>
      </c>
      <c r="G29" s="3">
        <v>919.7</v>
      </c>
      <c r="H29" s="3">
        <v>1017.06</v>
      </c>
      <c r="I29" s="4">
        <v>1936.76</v>
      </c>
      <c r="J29" s="3">
        <v>242</v>
      </c>
      <c r="K29" s="3">
        <v>1190</v>
      </c>
      <c r="L29" s="4">
        <v>1432</v>
      </c>
      <c r="N29">
        <v>790.5</v>
      </c>
      <c r="Z29" s="3">
        <v>241.41</v>
      </c>
      <c r="AA29" s="3">
        <f t="shared" si="2"/>
        <v>4.0579929399899142E-2</v>
      </c>
      <c r="AB29" s="3">
        <f t="shared" si="3"/>
        <v>1.990681949369176E-2</v>
      </c>
      <c r="AC29">
        <v>790.5</v>
      </c>
    </row>
    <row r="30" spans="1:29" x14ac:dyDescent="0.3">
      <c r="A30" s="2" t="s">
        <v>956</v>
      </c>
      <c r="B30" s="3">
        <v>167.2</v>
      </c>
      <c r="C30" s="3">
        <f t="shared" si="0"/>
        <v>2.8105563960329465E-2</v>
      </c>
      <c r="D30" s="3">
        <f t="shared" si="1"/>
        <v>1.3787416508617135E-2</v>
      </c>
      <c r="E30" s="3">
        <v>73.8</v>
      </c>
      <c r="F30" s="4">
        <v>241</v>
      </c>
      <c r="G30" s="3">
        <v>798.07</v>
      </c>
      <c r="H30" s="3">
        <v>967.9</v>
      </c>
      <c r="I30" s="4">
        <v>1765.97</v>
      </c>
      <c r="J30" s="3">
        <v>237</v>
      </c>
      <c r="K30" s="3">
        <v>1220</v>
      </c>
      <c r="L30" s="4">
        <v>1457</v>
      </c>
      <c r="N30">
        <v>557.19999999999993</v>
      </c>
      <c r="Z30" s="3">
        <v>167.2</v>
      </c>
      <c r="AA30" s="3">
        <f t="shared" si="2"/>
        <v>2.8105563960329465E-2</v>
      </c>
      <c r="AB30" s="3">
        <f t="shared" si="3"/>
        <v>1.3787416508617135E-2</v>
      </c>
      <c r="AC30">
        <v>557.19999999999993</v>
      </c>
    </row>
    <row r="31" spans="1:29" x14ac:dyDescent="0.3">
      <c r="A31" s="2" t="s">
        <v>957</v>
      </c>
      <c r="B31" s="3">
        <v>217.35</v>
      </c>
      <c r="C31" s="3">
        <f t="shared" si="0"/>
        <v>3.6535552193645987E-2</v>
      </c>
      <c r="D31" s="3">
        <f t="shared" si="1"/>
        <v>1.792281685495176E-2</v>
      </c>
      <c r="E31" s="3">
        <v>81.3</v>
      </c>
      <c r="F31" s="4">
        <v>298.64999999999998</v>
      </c>
      <c r="G31" s="3">
        <v>789.56</v>
      </c>
      <c r="H31" s="3">
        <v>977.51</v>
      </c>
      <c r="I31" s="4">
        <v>1767.07</v>
      </c>
      <c r="J31" s="3">
        <v>237</v>
      </c>
      <c r="K31" s="3">
        <v>1260</v>
      </c>
      <c r="L31" s="4">
        <v>1497</v>
      </c>
      <c r="N31">
        <v>713</v>
      </c>
      <c r="Z31" s="3">
        <v>217.35</v>
      </c>
      <c r="AA31" s="3">
        <f t="shared" si="2"/>
        <v>3.6535552193645987E-2</v>
      </c>
      <c r="AB31" s="3">
        <f t="shared" si="3"/>
        <v>1.792281685495176E-2</v>
      </c>
      <c r="AC31">
        <v>713</v>
      </c>
    </row>
    <row r="32" spans="1:29" x14ac:dyDescent="0.3">
      <c r="A32" s="2" t="s">
        <v>958</v>
      </c>
      <c r="B32" s="3">
        <v>80.28</v>
      </c>
      <c r="C32" s="3">
        <f t="shared" si="0"/>
        <v>1.3494704992435705E-2</v>
      </c>
      <c r="D32" s="3">
        <f t="shared" si="1"/>
        <v>6.6199389791374618E-3</v>
      </c>
      <c r="E32" s="3">
        <v>75.900000000000006</v>
      </c>
      <c r="F32" s="4">
        <v>156.18</v>
      </c>
      <c r="G32" s="3">
        <v>820.56</v>
      </c>
      <c r="H32" s="3">
        <v>996.99</v>
      </c>
      <c r="I32" s="4">
        <v>1817.55</v>
      </c>
      <c r="J32" s="3">
        <v>240</v>
      </c>
      <c r="K32" s="3">
        <v>1190</v>
      </c>
      <c r="L32" s="4">
        <v>1430</v>
      </c>
      <c r="N32">
        <v>188.7</v>
      </c>
      <c r="Z32" s="3">
        <v>80.28</v>
      </c>
      <c r="AA32" s="3">
        <f t="shared" si="2"/>
        <v>1.3494704992435705E-2</v>
      </c>
      <c r="AB32" s="3">
        <f t="shared" si="3"/>
        <v>6.6199389791374618E-3</v>
      </c>
      <c r="AC32">
        <v>188.7</v>
      </c>
    </row>
    <row r="33" spans="1:29" x14ac:dyDescent="0.3">
      <c r="A33" s="2" t="s">
        <v>959</v>
      </c>
      <c r="B33" s="3"/>
      <c r="C33" s="3">
        <f t="shared" si="0"/>
        <v>0</v>
      </c>
      <c r="D33" s="3">
        <f t="shared" si="1"/>
        <v>0</v>
      </c>
      <c r="E33" s="3">
        <v>71.3</v>
      </c>
      <c r="F33" s="4">
        <v>71.3</v>
      </c>
      <c r="G33" s="3">
        <v>804.99</v>
      </c>
      <c r="H33" s="3">
        <v>981.88</v>
      </c>
      <c r="I33" s="4">
        <v>1786.87</v>
      </c>
      <c r="J33" s="3">
        <v>236</v>
      </c>
      <c r="K33" s="3">
        <v>1270</v>
      </c>
      <c r="L33" s="4">
        <v>1506</v>
      </c>
      <c r="N33">
        <v>0</v>
      </c>
      <c r="Z33" s="3"/>
      <c r="AA33" s="3">
        <f t="shared" si="2"/>
        <v>0</v>
      </c>
      <c r="AB33" s="3">
        <f t="shared" si="3"/>
        <v>0</v>
      </c>
      <c r="AC33">
        <v>0</v>
      </c>
    </row>
    <row r="34" spans="1:29" x14ac:dyDescent="0.3">
      <c r="A34" s="2" t="s">
        <v>960</v>
      </c>
      <c r="B34" s="3"/>
      <c r="C34" s="3">
        <f t="shared" si="0"/>
        <v>0</v>
      </c>
      <c r="D34" s="3">
        <f t="shared" si="1"/>
        <v>0</v>
      </c>
      <c r="E34" s="3">
        <v>62.7</v>
      </c>
      <c r="F34" s="4">
        <v>62.7</v>
      </c>
      <c r="G34" s="3">
        <v>774.81</v>
      </c>
      <c r="H34" s="3">
        <v>931.79</v>
      </c>
      <c r="I34" s="4">
        <v>1706.6</v>
      </c>
      <c r="J34" s="3">
        <v>229</v>
      </c>
      <c r="K34" s="3">
        <v>1284</v>
      </c>
      <c r="L34" s="4">
        <v>1513</v>
      </c>
      <c r="N34">
        <v>0</v>
      </c>
      <c r="Z34" s="3"/>
      <c r="AA34" s="3">
        <f t="shared" si="2"/>
        <v>0</v>
      </c>
      <c r="AB34" s="3">
        <f t="shared" si="3"/>
        <v>0</v>
      </c>
      <c r="AC34">
        <v>0</v>
      </c>
    </row>
    <row r="35" spans="1:29" x14ac:dyDescent="0.3">
      <c r="A35" s="2" t="s">
        <v>961</v>
      </c>
      <c r="B35" s="3"/>
      <c r="C35" s="3">
        <f t="shared" si="0"/>
        <v>0</v>
      </c>
      <c r="D35" s="3">
        <f t="shared" si="1"/>
        <v>0</v>
      </c>
      <c r="E35" s="3">
        <v>50.22</v>
      </c>
      <c r="F35" s="4">
        <v>50.22</v>
      </c>
      <c r="G35" s="3">
        <v>662.01</v>
      </c>
      <c r="H35" s="3">
        <v>1001.37</v>
      </c>
      <c r="I35" s="4">
        <v>1663.38</v>
      </c>
      <c r="J35" s="3">
        <v>235</v>
      </c>
      <c r="K35" s="3">
        <v>1290</v>
      </c>
      <c r="L35" s="4">
        <v>1525</v>
      </c>
      <c r="N35">
        <v>0</v>
      </c>
      <c r="Z35" s="3"/>
      <c r="AA35" s="3">
        <f t="shared" si="2"/>
        <v>0</v>
      </c>
      <c r="AB35" s="3">
        <f t="shared" si="3"/>
        <v>0</v>
      </c>
      <c r="AC35">
        <v>0</v>
      </c>
    </row>
    <row r="36" spans="1:29" x14ac:dyDescent="0.3">
      <c r="A36" s="2" t="s">
        <v>962</v>
      </c>
      <c r="B36" s="3"/>
      <c r="C36" s="3">
        <f t="shared" si="0"/>
        <v>0</v>
      </c>
      <c r="D36" s="3">
        <f t="shared" si="1"/>
        <v>0</v>
      </c>
      <c r="E36" s="3">
        <v>47.6</v>
      </c>
      <c r="F36" s="4">
        <v>47.6</v>
      </c>
      <c r="G36" s="3">
        <v>557.35</v>
      </c>
      <c r="H36" s="3">
        <v>1032.02</v>
      </c>
      <c r="I36" s="4">
        <v>1589.37</v>
      </c>
      <c r="J36" s="3">
        <v>238</v>
      </c>
      <c r="K36" s="3">
        <v>1187</v>
      </c>
      <c r="L36" s="4">
        <v>1425</v>
      </c>
      <c r="N36">
        <v>0</v>
      </c>
      <c r="Z36" s="3"/>
      <c r="AA36" s="3">
        <f t="shared" si="2"/>
        <v>0</v>
      </c>
      <c r="AB36" s="3">
        <f t="shared" si="3"/>
        <v>0</v>
      </c>
      <c r="AC36">
        <v>0</v>
      </c>
    </row>
    <row r="37" spans="1:29" x14ac:dyDescent="0.3">
      <c r="A37" s="2" t="s">
        <v>963</v>
      </c>
      <c r="B37" s="3"/>
      <c r="C37" s="3">
        <f t="shared" si="0"/>
        <v>0</v>
      </c>
      <c r="D37" s="3">
        <f t="shared" si="1"/>
        <v>0</v>
      </c>
      <c r="E37" s="3">
        <v>63.91</v>
      </c>
      <c r="F37" s="4">
        <v>63.91</v>
      </c>
      <c r="G37" s="3">
        <v>806.78</v>
      </c>
      <c r="H37" s="3">
        <v>1071.49</v>
      </c>
      <c r="I37" s="4">
        <v>1878.27</v>
      </c>
      <c r="J37" s="3">
        <v>240</v>
      </c>
      <c r="K37" s="3">
        <v>1279</v>
      </c>
      <c r="L37" s="4">
        <v>1519</v>
      </c>
      <c r="N37">
        <v>0</v>
      </c>
      <c r="Z37" s="3"/>
      <c r="AA37" s="3">
        <f t="shared" si="2"/>
        <v>0</v>
      </c>
      <c r="AB37" s="3">
        <f t="shared" si="3"/>
        <v>0</v>
      </c>
      <c r="AC37">
        <v>0</v>
      </c>
    </row>
    <row r="38" spans="1:29" x14ac:dyDescent="0.3">
      <c r="A38" s="2" t="s">
        <v>964</v>
      </c>
      <c r="B38" s="7">
        <v>78.34</v>
      </c>
      <c r="C38" s="3">
        <f t="shared" si="0"/>
        <v>1.3168599764666332E-2</v>
      </c>
      <c r="D38" s="3">
        <f t="shared" si="1"/>
        <v>6.459965366537479E-3</v>
      </c>
      <c r="E38" s="3">
        <v>71.12</v>
      </c>
      <c r="F38" s="4">
        <v>149.46</v>
      </c>
      <c r="G38" s="3">
        <v>840.59</v>
      </c>
      <c r="H38" s="3">
        <v>999.94</v>
      </c>
      <c r="I38" s="4">
        <v>1840.53</v>
      </c>
      <c r="J38" s="3">
        <v>238</v>
      </c>
      <c r="K38" s="3">
        <v>1270</v>
      </c>
      <c r="L38" s="4">
        <v>1508</v>
      </c>
      <c r="N38">
        <v>303</v>
      </c>
      <c r="Z38" s="7">
        <v>78.34</v>
      </c>
      <c r="AA38" s="3">
        <f t="shared" si="2"/>
        <v>1.3168599764666332E-2</v>
      </c>
      <c r="AB38" s="3">
        <f t="shared" si="3"/>
        <v>6.459965366537479E-3</v>
      </c>
      <c r="AC38">
        <v>303</v>
      </c>
    </row>
    <row r="39" spans="1:29" x14ac:dyDescent="0.3">
      <c r="A39" s="2" t="s">
        <v>965</v>
      </c>
      <c r="B39" s="3">
        <v>110.32</v>
      </c>
      <c r="C39" s="3">
        <f t="shared" si="0"/>
        <v>1.8544293158514035E-2</v>
      </c>
      <c r="D39" s="3">
        <f t="shared" si="1"/>
        <v>9.0970561556856597E-3</v>
      </c>
      <c r="E39" s="3">
        <v>68.41</v>
      </c>
      <c r="F39" s="4">
        <v>178.73</v>
      </c>
      <c r="G39" s="3">
        <v>840.85</v>
      </c>
      <c r="H39" s="3">
        <v>988.38</v>
      </c>
      <c r="I39" s="4">
        <v>1829.23</v>
      </c>
      <c r="J39" s="3">
        <v>239</v>
      </c>
      <c r="K39" s="3">
        <v>1260</v>
      </c>
      <c r="L39" s="4">
        <v>1499</v>
      </c>
      <c r="N39">
        <v>408</v>
      </c>
      <c r="Z39" s="3">
        <v>110.32</v>
      </c>
      <c r="AA39" s="3">
        <f t="shared" si="2"/>
        <v>1.8544293158514035E-2</v>
      </c>
      <c r="AB39" s="3">
        <f t="shared" si="3"/>
        <v>9.0970561556856597E-3</v>
      </c>
      <c r="AC39">
        <v>408</v>
      </c>
    </row>
    <row r="40" spans="1:29" x14ac:dyDescent="0.3">
      <c r="A40" s="2" t="s">
        <v>966</v>
      </c>
      <c r="B40" s="3">
        <v>175.14</v>
      </c>
      <c r="C40" s="3">
        <f t="shared" si="0"/>
        <v>2.9440242057488651E-2</v>
      </c>
      <c r="D40" s="3">
        <f t="shared" si="1"/>
        <v>1.4442153871526345E-2</v>
      </c>
      <c r="E40" s="3">
        <v>71.599999999999994</v>
      </c>
      <c r="F40" s="4">
        <v>246.74</v>
      </c>
      <c r="G40" s="3">
        <v>842.48299999999995</v>
      </c>
      <c r="H40" s="3">
        <v>988.90800000000002</v>
      </c>
      <c r="I40" s="4">
        <v>1831.39</v>
      </c>
      <c r="J40" s="3">
        <v>243</v>
      </c>
      <c r="K40" s="3">
        <v>1240</v>
      </c>
      <c r="L40" s="4">
        <v>1483</v>
      </c>
      <c r="N40">
        <v>564.19999999999993</v>
      </c>
      <c r="Z40" s="3">
        <v>175.14</v>
      </c>
      <c r="AA40" s="3">
        <f t="shared" si="2"/>
        <v>2.9440242057488651E-2</v>
      </c>
      <c r="AB40" s="3">
        <f t="shared" si="3"/>
        <v>1.4442153871526345E-2</v>
      </c>
      <c r="AC40">
        <v>564.19999999999993</v>
      </c>
    </row>
    <row r="41" spans="1:29" x14ac:dyDescent="0.3">
      <c r="A41" s="5" t="s">
        <v>967</v>
      </c>
      <c r="B41" s="6">
        <v>1070.04</v>
      </c>
      <c r="C41" s="3">
        <f t="shared" si="0"/>
        <v>0.17986888552697933</v>
      </c>
      <c r="D41" s="3">
        <f t="shared" si="1"/>
        <v>8.82361672301476E-2</v>
      </c>
      <c r="E41" s="6">
        <v>823.96</v>
      </c>
      <c r="F41" s="6">
        <v>1894</v>
      </c>
      <c r="G41" s="6">
        <v>9457.7999999999993</v>
      </c>
      <c r="H41" s="6">
        <v>11955.2</v>
      </c>
      <c r="I41" s="6">
        <v>21413</v>
      </c>
      <c r="J41" s="6">
        <v>2854</v>
      </c>
      <c r="K41" s="6">
        <v>14940</v>
      </c>
      <c r="L41" s="6">
        <v>17794</v>
      </c>
      <c r="N41">
        <v>3524.5999999999995</v>
      </c>
      <c r="Z41" s="6"/>
      <c r="AA41" s="3">
        <f t="shared" si="2"/>
        <v>0</v>
      </c>
      <c r="AB41" s="3">
        <f t="shared" si="3"/>
        <v>0</v>
      </c>
    </row>
    <row r="42" spans="1:29" x14ac:dyDescent="0.3">
      <c r="A42" s="2" t="s">
        <v>968</v>
      </c>
      <c r="B42" s="3">
        <v>245.19</v>
      </c>
      <c r="C42" s="3">
        <f t="shared" si="0"/>
        <v>4.1215330307614727E-2</v>
      </c>
      <c r="D42" s="3">
        <f t="shared" si="1"/>
        <v>2.0218520656386574E-2</v>
      </c>
      <c r="E42" s="3">
        <v>76.7</v>
      </c>
      <c r="F42" s="4">
        <v>321.89</v>
      </c>
      <c r="G42" s="3">
        <v>907.84</v>
      </c>
      <c r="H42" s="3">
        <v>1016.66</v>
      </c>
      <c r="I42" s="4">
        <v>1924.5</v>
      </c>
      <c r="J42" s="3">
        <v>110</v>
      </c>
      <c r="K42" s="3">
        <v>954</v>
      </c>
      <c r="L42" s="4">
        <v>1064</v>
      </c>
      <c r="N42">
        <v>790.5</v>
      </c>
      <c r="Z42" s="3">
        <v>245.19</v>
      </c>
      <c r="AA42" s="3">
        <f t="shared" si="2"/>
        <v>4.1215330307614727E-2</v>
      </c>
      <c r="AB42" s="3">
        <f t="shared" si="3"/>
        <v>2.0218520656386574E-2</v>
      </c>
      <c r="AC42">
        <v>790.5</v>
      </c>
    </row>
    <row r="43" spans="1:29" x14ac:dyDescent="0.3">
      <c r="A43" s="2" t="s">
        <v>969</v>
      </c>
      <c r="B43" s="3">
        <v>172.32</v>
      </c>
      <c r="C43" s="3">
        <f t="shared" si="0"/>
        <v>2.896621280887544E-2</v>
      </c>
      <c r="D43" s="3">
        <f t="shared" si="1"/>
        <v>1.4209614908881009E-2</v>
      </c>
      <c r="E43" s="3">
        <v>63</v>
      </c>
      <c r="F43" s="4">
        <v>235.32</v>
      </c>
      <c r="G43" s="3">
        <v>841.62699999999995</v>
      </c>
      <c r="H43" s="3">
        <v>918.37199999999996</v>
      </c>
      <c r="I43" s="4">
        <v>1760</v>
      </c>
      <c r="J43" s="3">
        <v>103</v>
      </c>
      <c r="K43" s="3">
        <v>930</v>
      </c>
      <c r="L43" s="4">
        <v>1033</v>
      </c>
      <c r="N43">
        <v>532</v>
      </c>
      <c r="Z43" s="3">
        <v>172.32</v>
      </c>
      <c r="AA43" s="3">
        <f t="shared" si="2"/>
        <v>2.896621280887544E-2</v>
      </c>
      <c r="AB43" s="3">
        <f t="shared" si="3"/>
        <v>1.4209614908881009E-2</v>
      </c>
      <c r="AC43">
        <v>532</v>
      </c>
    </row>
    <row r="44" spans="1:29" x14ac:dyDescent="0.3">
      <c r="A44" s="2" t="s">
        <v>970</v>
      </c>
      <c r="B44" s="3">
        <v>133.69999999999999</v>
      </c>
      <c r="C44" s="3">
        <f t="shared" si="0"/>
        <v>2.2474365439569672E-2</v>
      </c>
      <c r="D44" s="3">
        <f t="shared" si="1"/>
        <v>1.1024985569390616E-2</v>
      </c>
      <c r="E44" s="3">
        <v>67.2</v>
      </c>
      <c r="F44" s="4">
        <v>200.9</v>
      </c>
      <c r="G44" s="3">
        <v>851.61</v>
      </c>
      <c r="H44" s="3">
        <v>953.86</v>
      </c>
      <c r="I44" s="4">
        <v>1805.47</v>
      </c>
      <c r="J44" s="3">
        <v>115</v>
      </c>
      <c r="K44" s="3">
        <v>978</v>
      </c>
      <c r="L44" s="4">
        <v>1093</v>
      </c>
      <c r="N44">
        <v>393.7</v>
      </c>
      <c r="Z44" s="3">
        <v>133.69999999999999</v>
      </c>
      <c r="AA44" s="3">
        <f t="shared" si="2"/>
        <v>2.2474365439569672E-2</v>
      </c>
      <c r="AB44" s="3">
        <f t="shared" si="3"/>
        <v>1.1024985569390616E-2</v>
      </c>
      <c r="AC44">
        <v>393.7</v>
      </c>
    </row>
    <row r="45" spans="1:29" x14ac:dyDescent="0.3">
      <c r="A45" s="2" t="s">
        <v>971</v>
      </c>
      <c r="B45" s="3">
        <v>66.2</v>
      </c>
      <c r="C45" s="3">
        <f t="shared" si="0"/>
        <v>1.1127920658934275E-2</v>
      </c>
      <c r="D45" s="3">
        <f t="shared" si="1"/>
        <v>5.4588933784118082E-3</v>
      </c>
      <c r="E45" s="3">
        <v>63.9</v>
      </c>
      <c r="F45" s="4">
        <v>130.1</v>
      </c>
      <c r="G45" s="7">
        <v>829.20399999999995</v>
      </c>
      <c r="H45" s="3">
        <v>978.55499999999995</v>
      </c>
      <c r="I45" s="4">
        <v>1807.76</v>
      </c>
      <c r="J45" s="3">
        <v>90</v>
      </c>
      <c r="K45" s="3">
        <v>960</v>
      </c>
      <c r="L45" s="4">
        <v>1050</v>
      </c>
      <c r="N45">
        <v>158.10000000000002</v>
      </c>
      <c r="Z45" s="3">
        <v>66.2</v>
      </c>
      <c r="AA45" s="3">
        <f t="shared" si="2"/>
        <v>1.1127920658934275E-2</v>
      </c>
      <c r="AB45" s="3">
        <f t="shared" si="3"/>
        <v>5.4588933784118082E-3</v>
      </c>
      <c r="AC45">
        <v>158.10000000000002</v>
      </c>
    </row>
    <row r="46" spans="1:29" x14ac:dyDescent="0.3">
      <c r="A46" s="2" t="s">
        <v>972</v>
      </c>
      <c r="B46" s="3"/>
      <c r="C46" s="3">
        <f t="shared" si="0"/>
        <v>0</v>
      </c>
      <c r="D46" s="3">
        <f t="shared" si="1"/>
        <v>0</v>
      </c>
      <c r="E46" s="3">
        <v>63.8</v>
      </c>
      <c r="F46" s="4">
        <v>63.8</v>
      </c>
      <c r="G46" s="3">
        <v>783.77099999999996</v>
      </c>
      <c r="H46" s="3">
        <v>931.41</v>
      </c>
      <c r="I46" s="4">
        <v>1715.18</v>
      </c>
      <c r="J46" s="3">
        <v>99</v>
      </c>
      <c r="K46" s="3">
        <v>940</v>
      </c>
      <c r="L46" s="4">
        <v>1039</v>
      </c>
      <c r="N46">
        <v>0</v>
      </c>
      <c r="Z46" s="3"/>
      <c r="AA46" s="3">
        <f t="shared" si="2"/>
        <v>0</v>
      </c>
      <c r="AB46" s="3">
        <f t="shared" si="3"/>
        <v>0</v>
      </c>
      <c r="AC46">
        <v>0</v>
      </c>
    </row>
    <row r="47" spans="1:29" x14ac:dyDescent="0.3">
      <c r="A47" s="2" t="s">
        <v>973</v>
      </c>
      <c r="B47" s="3"/>
      <c r="C47" s="3">
        <f t="shared" si="0"/>
        <v>0</v>
      </c>
      <c r="D47" s="3">
        <f t="shared" si="1"/>
        <v>0</v>
      </c>
      <c r="E47" s="3">
        <v>63.2</v>
      </c>
      <c r="F47" s="4">
        <v>63.2</v>
      </c>
      <c r="G47" s="3">
        <v>770.72</v>
      </c>
      <c r="H47" s="3">
        <v>972.25</v>
      </c>
      <c r="I47" s="4">
        <v>1742.97</v>
      </c>
      <c r="J47" s="3">
        <v>111</v>
      </c>
      <c r="K47" s="3">
        <v>890</v>
      </c>
      <c r="L47" s="4">
        <v>1001</v>
      </c>
      <c r="N47">
        <v>0</v>
      </c>
      <c r="Z47" s="3"/>
      <c r="AA47" s="3">
        <f t="shared" si="2"/>
        <v>0</v>
      </c>
      <c r="AB47" s="3">
        <f t="shared" si="3"/>
        <v>0</v>
      </c>
      <c r="AC47">
        <v>0</v>
      </c>
    </row>
    <row r="48" spans="1:29" x14ac:dyDescent="0.3">
      <c r="A48" s="2" t="s">
        <v>974</v>
      </c>
      <c r="B48" s="3"/>
      <c r="C48" s="3">
        <f t="shared" si="0"/>
        <v>0</v>
      </c>
      <c r="D48" s="3">
        <f t="shared" si="1"/>
        <v>0</v>
      </c>
      <c r="E48" s="3">
        <v>51.6</v>
      </c>
      <c r="F48" s="4">
        <v>51.6</v>
      </c>
      <c r="G48" s="3">
        <v>738.51</v>
      </c>
      <c r="H48" s="3">
        <v>995.27</v>
      </c>
      <c r="I48" s="4">
        <v>1733.78</v>
      </c>
      <c r="J48" s="3">
        <v>102</v>
      </c>
      <c r="K48" s="3">
        <v>960</v>
      </c>
      <c r="L48" s="4">
        <v>1062</v>
      </c>
      <c r="N48">
        <v>0</v>
      </c>
      <c r="Z48" s="3"/>
      <c r="AA48" s="3">
        <f t="shared" si="2"/>
        <v>0</v>
      </c>
      <c r="AB48" s="3">
        <f t="shared" si="3"/>
        <v>0</v>
      </c>
      <c r="AC48">
        <v>0</v>
      </c>
    </row>
    <row r="49" spans="1:29" x14ac:dyDescent="0.3">
      <c r="A49" s="2" t="s">
        <v>975</v>
      </c>
      <c r="B49" s="3"/>
      <c r="C49" s="3">
        <f t="shared" si="0"/>
        <v>0</v>
      </c>
      <c r="D49" s="3">
        <f t="shared" si="1"/>
        <v>0</v>
      </c>
      <c r="E49" s="3">
        <v>27.8</v>
      </c>
      <c r="F49" s="4">
        <v>27.8</v>
      </c>
      <c r="G49" s="3">
        <v>554.41999999999996</v>
      </c>
      <c r="H49" s="3">
        <v>1003.22</v>
      </c>
      <c r="I49" s="4">
        <v>1557.64</v>
      </c>
      <c r="J49" s="3">
        <v>110</v>
      </c>
      <c r="K49" s="3">
        <v>854</v>
      </c>
      <c r="L49" s="4">
        <v>964</v>
      </c>
      <c r="N49">
        <v>0</v>
      </c>
      <c r="Z49" s="3"/>
      <c r="AA49" s="3">
        <f t="shared" si="2"/>
        <v>0</v>
      </c>
      <c r="AB49" s="3">
        <f t="shared" si="3"/>
        <v>0</v>
      </c>
      <c r="AC49">
        <v>0</v>
      </c>
    </row>
    <row r="50" spans="1:29" x14ac:dyDescent="0.3">
      <c r="A50" s="2" t="s">
        <v>976</v>
      </c>
      <c r="B50" s="3"/>
      <c r="C50" s="3">
        <f t="shared" si="0"/>
        <v>0</v>
      </c>
      <c r="D50" s="3">
        <f t="shared" si="1"/>
        <v>0</v>
      </c>
      <c r="E50" s="3">
        <v>62.3</v>
      </c>
      <c r="F50" s="4">
        <v>62.3</v>
      </c>
      <c r="G50" s="3">
        <v>708.03</v>
      </c>
      <c r="H50" s="3">
        <v>981.96</v>
      </c>
      <c r="I50" s="4">
        <v>1689.99</v>
      </c>
      <c r="J50" s="3">
        <v>75</v>
      </c>
      <c r="K50" s="3">
        <v>950</v>
      </c>
      <c r="L50" s="4">
        <v>1025</v>
      </c>
      <c r="N50">
        <v>0</v>
      </c>
      <c r="Z50" s="3"/>
      <c r="AA50" s="3">
        <f t="shared" si="2"/>
        <v>0</v>
      </c>
      <c r="AB50" s="3">
        <f t="shared" si="3"/>
        <v>0</v>
      </c>
      <c r="AC50">
        <v>0</v>
      </c>
    </row>
    <row r="51" spans="1:29" x14ac:dyDescent="0.3">
      <c r="A51" s="2" t="s">
        <v>977</v>
      </c>
      <c r="B51" s="3">
        <v>63.31</v>
      </c>
      <c r="C51" s="3">
        <f t="shared" si="0"/>
        <v>1.0642124726844848E-2</v>
      </c>
      <c r="D51" s="3">
        <f t="shared" si="1"/>
        <v>5.2205821720128637E-3</v>
      </c>
      <c r="E51" s="3">
        <v>67.900000000000006</v>
      </c>
      <c r="F51" s="4">
        <v>131.21</v>
      </c>
      <c r="G51" s="3">
        <v>806.59699999999998</v>
      </c>
      <c r="H51" s="3">
        <v>960.03200000000004</v>
      </c>
      <c r="I51" s="4">
        <v>1766.63</v>
      </c>
      <c r="J51" s="3">
        <v>99</v>
      </c>
      <c r="K51" s="3">
        <v>989</v>
      </c>
      <c r="L51" s="4">
        <v>1088</v>
      </c>
      <c r="N51">
        <v>178.5</v>
      </c>
      <c r="Z51" s="3">
        <v>63.31</v>
      </c>
      <c r="AA51" s="3">
        <f t="shared" si="2"/>
        <v>1.0642124726844848E-2</v>
      </c>
      <c r="AB51" s="3">
        <f t="shared" si="3"/>
        <v>5.2205821720128637E-3</v>
      </c>
      <c r="AC51">
        <v>178.5</v>
      </c>
    </row>
    <row r="52" spans="1:29" x14ac:dyDescent="0.3">
      <c r="A52" s="2" t="s">
        <v>978</v>
      </c>
      <c r="B52" s="3">
        <v>162.71</v>
      </c>
      <c r="C52" s="3">
        <f t="shared" si="0"/>
        <v>2.7350815263069424E-2</v>
      </c>
      <c r="D52" s="3">
        <f t="shared" si="1"/>
        <v>1.3417168302135732E-2</v>
      </c>
      <c r="E52" s="3">
        <v>68.099999999999994</v>
      </c>
      <c r="F52" s="4">
        <v>230.81</v>
      </c>
      <c r="G52" s="3">
        <v>831.79</v>
      </c>
      <c r="H52" s="3">
        <v>995.97</v>
      </c>
      <c r="I52" s="4">
        <v>1827.76</v>
      </c>
      <c r="J52" s="3">
        <v>95</v>
      </c>
      <c r="K52" s="3">
        <v>875</v>
      </c>
      <c r="L52" s="4">
        <v>970</v>
      </c>
      <c r="N52">
        <v>513</v>
      </c>
      <c r="Z52" s="3">
        <v>162.71</v>
      </c>
      <c r="AA52" s="3">
        <f t="shared" si="2"/>
        <v>2.7350815263069424E-2</v>
      </c>
      <c r="AB52" s="3">
        <f t="shared" si="3"/>
        <v>1.3417168302135732E-2</v>
      </c>
      <c r="AC52">
        <v>513</v>
      </c>
    </row>
    <row r="53" spans="1:29" x14ac:dyDescent="0.3">
      <c r="A53" s="2" t="s">
        <v>979</v>
      </c>
      <c r="B53" s="3">
        <v>197.49</v>
      </c>
      <c r="C53" s="3">
        <f t="shared" si="0"/>
        <v>3.3197175995965708E-2</v>
      </c>
      <c r="D53" s="3">
        <f t="shared" si="1"/>
        <v>1.6285148841428218E-2</v>
      </c>
      <c r="E53" s="3">
        <v>71.8</v>
      </c>
      <c r="F53" s="4">
        <v>269.29000000000002</v>
      </c>
      <c r="G53" s="3">
        <v>860.57299999999998</v>
      </c>
      <c r="H53" s="3">
        <v>1031.018</v>
      </c>
      <c r="I53" s="4">
        <v>1891.59</v>
      </c>
      <c r="J53" s="3">
        <v>92</v>
      </c>
      <c r="K53" s="3">
        <v>930</v>
      </c>
      <c r="L53" s="4">
        <v>1022</v>
      </c>
      <c r="N53">
        <v>644.80000000000007</v>
      </c>
      <c r="Z53" s="3">
        <v>197.49</v>
      </c>
      <c r="AA53" s="3">
        <f t="shared" si="2"/>
        <v>3.3197175995965708E-2</v>
      </c>
      <c r="AB53" s="3">
        <f t="shared" si="3"/>
        <v>1.6285148841428218E-2</v>
      </c>
      <c r="AC53">
        <v>644.80000000000007</v>
      </c>
    </row>
    <row r="54" spans="1:29" x14ac:dyDescent="0.3">
      <c r="A54" s="5" t="s">
        <v>980</v>
      </c>
      <c r="B54" s="6">
        <v>1040.92</v>
      </c>
      <c r="C54" s="3">
        <f t="shared" si="0"/>
        <v>0.17497394520087411</v>
      </c>
      <c r="D54" s="3">
        <f t="shared" si="1"/>
        <v>8.5834913828646831E-2</v>
      </c>
      <c r="E54" s="6">
        <v>747.3</v>
      </c>
      <c r="F54" s="6">
        <v>1788.2</v>
      </c>
      <c r="G54" s="6">
        <v>9484.7000000000007</v>
      </c>
      <c r="H54" s="6">
        <v>11738.6</v>
      </c>
      <c r="I54" s="6">
        <v>21223.3</v>
      </c>
      <c r="J54" s="6">
        <v>1201</v>
      </c>
      <c r="K54" s="6">
        <v>11210</v>
      </c>
      <c r="L54" s="6">
        <v>12411</v>
      </c>
      <c r="N54">
        <v>3210.6000000000004</v>
      </c>
      <c r="Z54" s="6"/>
      <c r="AA54" s="3">
        <f t="shared" si="2"/>
        <v>0</v>
      </c>
      <c r="AB54" s="3">
        <f t="shared" si="3"/>
        <v>0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AC23" workbookViewId="0">
      <selection activeCell="AX23" sqref="AX23"/>
    </sheetView>
  </sheetViews>
  <sheetFormatPr defaultRowHeight="14.4" x14ac:dyDescent="0.3"/>
  <cols>
    <col min="1" max="1" width="18.33203125" customWidth="1"/>
  </cols>
  <sheetData>
    <row r="1" spans="1:29" ht="25.5" customHeight="1" x14ac:dyDescent="0.3">
      <c r="A1" s="234" t="s">
        <v>981</v>
      </c>
      <c r="B1" s="234" t="s">
        <v>982</v>
      </c>
      <c r="C1" s="234"/>
      <c r="D1" s="234"/>
      <c r="E1" s="234"/>
      <c r="F1" s="234"/>
      <c r="G1" s="234" t="s">
        <v>983</v>
      </c>
      <c r="H1" s="234"/>
      <c r="I1" s="234"/>
      <c r="J1" s="234" t="s">
        <v>984</v>
      </c>
      <c r="K1" s="234"/>
      <c r="L1" s="234"/>
    </row>
    <row r="2" spans="1:29" ht="79.2" x14ac:dyDescent="0.3">
      <c r="A2" s="234"/>
      <c r="B2" s="1" t="s">
        <v>985</v>
      </c>
      <c r="C2" s="16" t="s">
        <v>986</v>
      </c>
      <c r="D2" s="16" t="s">
        <v>987</v>
      </c>
      <c r="E2" s="1" t="s">
        <v>988</v>
      </c>
      <c r="F2" s="1" t="s">
        <v>989</v>
      </c>
      <c r="G2" s="1" t="s">
        <v>990</v>
      </c>
      <c r="H2" s="1" t="s">
        <v>991</v>
      </c>
      <c r="I2" s="1" t="s">
        <v>992</v>
      </c>
      <c r="J2" s="1" t="s">
        <v>993</v>
      </c>
      <c r="K2" s="1" t="s">
        <v>994</v>
      </c>
      <c r="L2" s="1" t="s">
        <v>995</v>
      </c>
      <c r="N2" s="15" t="s">
        <v>996</v>
      </c>
      <c r="Z2" s="14" t="s">
        <v>997</v>
      </c>
      <c r="AA2" s="16" t="s">
        <v>998</v>
      </c>
      <c r="AB2" s="16" t="s">
        <v>999</v>
      </c>
      <c r="AC2" s="15" t="s">
        <v>1000</v>
      </c>
    </row>
    <row r="3" spans="1:29" x14ac:dyDescent="0.3">
      <c r="A3" s="2" t="s">
        <v>1001</v>
      </c>
      <c r="B3" s="3">
        <v>163.5</v>
      </c>
      <c r="C3" s="3">
        <f>B3/10005.4</f>
        <v>1.6341175765086854E-2</v>
      </c>
      <c r="D3" s="3">
        <f>B3/13506.8</f>
        <v>1.2105013770841354E-2</v>
      </c>
      <c r="E3" s="3">
        <v>6.35</v>
      </c>
      <c r="F3" s="4">
        <v>169.85</v>
      </c>
      <c r="G3" s="3">
        <v>138.5</v>
      </c>
      <c r="H3" s="3">
        <v>146</v>
      </c>
      <c r="I3" s="4">
        <v>284.5</v>
      </c>
      <c r="J3" s="3">
        <v>1410</v>
      </c>
      <c r="K3" s="3">
        <v>1330</v>
      </c>
      <c r="L3" s="4">
        <v>2740</v>
      </c>
      <c r="N3">
        <v>675.80000000000007</v>
      </c>
      <c r="Z3" s="3">
        <v>163.5</v>
      </c>
      <c r="AA3" s="3">
        <f>Z3/10005.4</f>
        <v>1.6341175765086854E-2</v>
      </c>
      <c r="AB3" s="3">
        <f>Z3/13506.8</f>
        <v>1.2105013770841354E-2</v>
      </c>
      <c r="AC3">
        <v>675.80000000000007</v>
      </c>
    </row>
    <row r="4" spans="1:29" x14ac:dyDescent="0.3">
      <c r="A4" s="2" t="s">
        <v>1002</v>
      </c>
      <c r="B4" s="3">
        <v>198.4</v>
      </c>
      <c r="C4" s="3">
        <f t="shared" ref="C4:C54" si="0">B4/10005.4</f>
        <v>1.9829292182221601E-2</v>
      </c>
      <c r="D4" s="3">
        <f t="shared" ref="D4:D54" si="1">B4/13506.8</f>
        <v>1.4688897444250304E-2</v>
      </c>
      <c r="E4" s="3">
        <v>21.27</v>
      </c>
      <c r="F4" s="4">
        <v>219.67</v>
      </c>
      <c r="G4" s="3">
        <v>399.25</v>
      </c>
      <c r="H4" s="3">
        <v>505.2</v>
      </c>
      <c r="I4" s="4">
        <v>904.45</v>
      </c>
      <c r="J4" s="3">
        <v>986</v>
      </c>
      <c r="K4" s="3">
        <v>1639</v>
      </c>
      <c r="L4" s="4">
        <v>2625</v>
      </c>
      <c r="N4">
        <v>736.4</v>
      </c>
      <c r="Z4" s="3">
        <v>198.4</v>
      </c>
      <c r="AA4" s="3">
        <f t="shared" ref="AA4:AA54" si="2">Z4/10005.4</f>
        <v>1.9829292182221601E-2</v>
      </c>
      <c r="AB4" s="3">
        <f t="shared" ref="AB4:AB54" si="3">Z4/13506.8</f>
        <v>1.4688897444250304E-2</v>
      </c>
      <c r="AC4">
        <v>736.4</v>
      </c>
    </row>
    <row r="5" spans="1:29" x14ac:dyDescent="0.3">
      <c r="A5" s="2" t="s">
        <v>1003</v>
      </c>
      <c r="B5" s="3">
        <v>139.84</v>
      </c>
      <c r="C5" s="3">
        <f t="shared" si="0"/>
        <v>1.3976452715533612E-2</v>
      </c>
      <c r="D5" s="3">
        <f t="shared" si="1"/>
        <v>1.0353303521189327E-2</v>
      </c>
      <c r="E5" s="3">
        <v>36.14</v>
      </c>
      <c r="F5" s="4">
        <v>175.98</v>
      </c>
      <c r="G5" s="3">
        <v>739.93</v>
      </c>
      <c r="H5" s="3">
        <v>862.06</v>
      </c>
      <c r="I5" s="4">
        <v>1601.99</v>
      </c>
      <c r="J5" s="3">
        <v>959</v>
      </c>
      <c r="K5" s="3">
        <v>1970</v>
      </c>
      <c r="L5" s="4">
        <v>2929</v>
      </c>
      <c r="N5">
        <v>570.4</v>
      </c>
      <c r="Z5" s="3">
        <v>139.84</v>
      </c>
      <c r="AA5" s="3">
        <f t="shared" si="2"/>
        <v>1.3976452715533612E-2</v>
      </c>
      <c r="AB5" s="3">
        <f t="shared" si="3"/>
        <v>1.0353303521189327E-2</v>
      </c>
      <c r="AC5">
        <v>570.4</v>
      </c>
    </row>
    <row r="6" spans="1:29" x14ac:dyDescent="0.3">
      <c r="A6" s="2" t="s">
        <v>1004</v>
      </c>
      <c r="B6" s="3">
        <v>66.06</v>
      </c>
      <c r="C6" s="3">
        <f t="shared" si="0"/>
        <v>6.6024346852699544E-3</v>
      </c>
      <c r="D6" s="3">
        <f t="shared" si="1"/>
        <v>4.8908697841087458E-3</v>
      </c>
      <c r="E6" s="3">
        <v>35.26</v>
      </c>
      <c r="F6" s="4">
        <v>101.32</v>
      </c>
      <c r="G6" s="3">
        <v>701.04</v>
      </c>
      <c r="H6" s="3">
        <v>744.92</v>
      </c>
      <c r="I6" s="4">
        <v>1445.96</v>
      </c>
      <c r="J6" s="3">
        <v>544</v>
      </c>
      <c r="K6" s="3">
        <v>1937</v>
      </c>
      <c r="L6" s="4">
        <v>2481</v>
      </c>
      <c r="N6">
        <v>190</v>
      </c>
      <c r="Z6" s="3">
        <v>66.06</v>
      </c>
      <c r="AA6" s="3">
        <f t="shared" si="2"/>
        <v>6.6024346852699544E-3</v>
      </c>
      <c r="AB6" s="3">
        <f t="shared" si="3"/>
        <v>4.8908697841087458E-3</v>
      </c>
      <c r="AC6">
        <v>190</v>
      </c>
    </row>
    <row r="7" spans="1:29" x14ac:dyDescent="0.3">
      <c r="A7" s="2" t="s">
        <v>1005</v>
      </c>
      <c r="B7" s="3"/>
      <c r="C7" s="3">
        <f t="shared" si="0"/>
        <v>0</v>
      </c>
      <c r="D7" s="3">
        <f t="shared" si="1"/>
        <v>0</v>
      </c>
      <c r="E7" s="3">
        <v>32.270000000000003</v>
      </c>
      <c r="F7" s="4">
        <v>32.270000000000003</v>
      </c>
      <c r="G7" s="3">
        <v>752.64</v>
      </c>
      <c r="H7" s="3">
        <v>788.69</v>
      </c>
      <c r="I7" s="4">
        <v>1541.33</v>
      </c>
      <c r="J7" s="3">
        <v>562</v>
      </c>
      <c r="K7" s="3">
        <v>1485</v>
      </c>
      <c r="L7" s="4">
        <v>2047</v>
      </c>
      <c r="N7">
        <v>0</v>
      </c>
      <c r="Z7" s="3"/>
      <c r="AA7" s="3">
        <f t="shared" si="2"/>
        <v>0</v>
      </c>
      <c r="AB7" s="3">
        <f t="shared" si="3"/>
        <v>0</v>
      </c>
      <c r="AC7">
        <v>0</v>
      </c>
    </row>
    <row r="8" spans="1:29" x14ac:dyDescent="0.3">
      <c r="A8" s="2" t="s">
        <v>1006</v>
      </c>
      <c r="B8" s="3"/>
      <c r="C8" s="3">
        <f t="shared" si="0"/>
        <v>0</v>
      </c>
      <c r="D8" s="3">
        <f t="shared" si="1"/>
        <v>0</v>
      </c>
      <c r="E8" s="3">
        <v>34.82</v>
      </c>
      <c r="F8" s="4">
        <v>34.82</v>
      </c>
      <c r="G8" s="3">
        <v>693.3</v>
      </c>
      <c r="H8" s="3">
        <v>916.27</v>
      </c>
      <c r="I8" s="4">
        <v>1609.57</v>
      </c>
      <c r="J8" s="3">
        <v>525</v>
      </c>
      <c r="K8" s="3">
        <v>1597</v>
      </c>
      <c r="L8" s="4">
        <v>2122</v>
      </c>
      <c r="N8">
        <v>0</v>
      </c>
      <c r="Z8" s="3"/>
      <c r="AA8" s="3">
        <f t="shared" si="2"/>
        <v>0</v>
      </c>
      <c r="AB8" s="3">
        <f t="shared" si="3"/>
        <v>0</v>
      </c>
      <c r="AC8">
        <v>0</v>
      </c>
    </row>
    <row r="9" spans="1:29" x14ac:dyDescent="0.3">
      <c r="A9" s="2" t="s">
        <v>1007</v>
      </c>
      <c r="B9" s="3"/>
      <c r="C9" s="3">
        <f t="shared" si="0"/>
        <v>0</v>
      </c>
      <c r="D9" s="3">
        <f t="shared" si="1"/>
        <v>0</v>
      </c>
      <c r="E9" s="3">
        <v>33.380000000000003</v>
      </c>
      <c r="F9" s="4">
        <v>33.380000000000003</v>
      </c>
      <c r="G9" s="3">
        <v>687.73</v>
      </c>
      <c r="H9" s="3">
        <v>833.09</v>
      </c>
      <c r="I9" s="4">
        <v>1520.82</v>
      </c>
      <c r="J9" s="3">
        <v>523</v>
      </c>
      <c r="K9" s="3">
        <v>1630</v>
      </c>
      <c r="L9" s="4">
        <v>2153</v>
      </c>
      <c r="N9">
        <v>0</v>
      </c>
      <c r="Z9" s="3"/>
      <c r="AA9" s="3">
        <f t="shared" si="2"/>
        <v>0</v>
      </c>
      <c r="AB9" s="3">
        <f t="shared" si="3"/>
        <v>0</v>
      </c>
      <c r="AC9">
        <v>0</v>
      </c>
    </row>
    <row r="10" spans="1:29" x14ac:dyDescent="0.3">
      <c r="A10" s="2" t="s">
        <v>1008</v>
      </c>
      <c r="B10" s="3"/>
      <c r="C10" s="3">
        <f t="shared" si="0"/>
        <v>0</v>
      </c>
      <c r="D10" s="3">
        <f t="shared" si="1"/>
        <v>0</v>
      </c>
      <c r="E10" s="3">
        <v>34.89</v>
      </c>
      <c r="F10" s="4">
        <v>34.89</v>
      </c>
      <c r="G10" s="3">
        <v>655.29</v>
      </c>
      <c r="H10" s="3">
        <v>863.82</v>
      </c>
      <c r="I10" s="4">
        <v>1519.11</v>
      </c>
      <c r="J10" s="3">
        <v>545</v>
      </c>
      <c r="K10" s="3">
        <v>1473</v>
      </c>
      <c r="L10" s="4">
        <v>2018</v>
      </c>
      <c r="N10">
        <v>0</v>
      </c>
      <c r="Z10" s="3"/>
      <c r="AA10" s="3">
        <f t="shared" si="2"/>
        <v>0</v>
      </c>
      <c r="AB10" s="3">
        <f t="shared" si="3"/>
        <v>0</v>
      </c>
      <c r="AC10">
        <v>0</v>
      </c>
    </row>
    <row r="11" spans="1:29" x14ac:dyDescent="0.3">
      <c r="A11" s="2" t="s">
        <v>1009</v>
      </c>
      <c r="B11" s="3"/>
      <c r="C11" s="3">
        <f t="shared" si="0"/>
        <v>0</v>
      </c>
      <c r="D11" s="3">
        <f t="shared" si="1"/>
        <v>0</v>
      </c>
      <c r="E11" s="3">
        <v>41.2</v>
      </c>
      <c r="F11" s="4">
        <v>41.2</v>
      </c>
      <c r="G11" s="3">
        <v>757.74</v>
      </c>
      <c r="H11" s="3">
        <v>905.51</v>
      </c>
      <c r="I11" s="4">
        <v>1663.25</v>
      </c>
      <c r="J11" s="3">
        <v>587</v>
      </c>
      <c r="K11" s="3">
        <v>1467</v>
      </c>
      <c r="L11" s="4">
        <v>2054</v>
      </c>
      <c r="N11">
        <v>0</v>
      </c>
      <c r="Z11" s="3"/>
      <c r="AA11" s="3">
        <f t="shared" si="2"/>
        <v>0</v>
      </c>
      <c r="AB11" s="3">
        <f t="shared" si="3"/>
        <v>0</v>
      </c>
      <c r="AC11">
        <v>0</v>
      </c>
    </row>
    <row r="12" spans="1:29" x14ac:dyDescent="0.3">
      <c r="A12" s="2" t="s">
        <v>1010</v>
      </c>
      <c r="B12" s="3">
        <v>62.85</v>
      </c>
      <c r="C12" s="3">
        <f t="shared" si="0"/>
        <v>6.2816079317168736E-3</v>
      </c>
      <c r="D12" s="3">
        <f t="shared" si="1"/>
        <v>4.6532117155803007E-3</v>
      </c>
      <c r="E12" s="3">
        <v>39.21</v>
      </c>
      <c r="F12" s="4">
        <v>102.06</v>
      </c>
      <c r="G12" s="3">
        <v>823.6</v>
      </c>
      <c r="H12" s="3">
        <v>932.96</v>
      </c>
      <c r="I12" s="4">
        <v>1756.56</v>
      </c>
      <c r="J12" s="3">
        <v>793</v>
      </c>
      <c r="K12" s="3">
        <v>1796</v>
      </c>
      <c r="L12" s="4">
        <v>2589</v>
      </c>
      <c r="N12">
        <v>202.3</v>
      </c>
      <c r="Z12" s="3">
        <v>62.85</v>
      </c>
      <c r="AA12" s="3">
        <f t="shared" si="2"/>
        <v>6.2816079317168736E-3</v>
      </c>
      <c r="AB12" s="3">
        <f t="shared" si="3"/>
        <v>4.6532117155803007E-3</v>
      </c>
      <c r="AC12">
        <v>202.3</v>
      </c>
    </row>
    <row r="13" spans="1:29" x14ac:dyDescent="0.3">
      <c r="A13" s="2" t="s">
        <v>1011</v>
      </c>
      <c r="B13" s="3">
        <v>112.06</v>
      </c>
      <c r="C13" s="3">
        <f t="shared" si="0"/>
        <v>1.1199952025906011E-2</v>
      </c>
      <c r="D13" s="3">
        <f t="shared" si="1"/>
        <v>8.2965617318683932E-3</v>
      </c>
      <c r="E13" s="3">
        <v>43.07</v>
      </c>
      <c r="F13" s="4">
        <v>155.13</v>
      </c>
      <c r="G13" s="3">
        <v>877.38</v>
      </c>
      <c r="H13" s="3">
        <v>896.24</v>
      </c>
      <c r="I13" s="4">
        <v>1773.62</v>
      </c>
      <c r="J13" s="3">
        <v>581</v>
      </c>
      <c r="K13" s="3">
        <v>1165</v>
      </c>
      <c r="L13" s="4">
        <v>1746</v>
      </c>
      <c r="N13">
        <v>471</v>
      </c>
      <c r="Z13" s="3">
        <v>112.06</v>
      </c>
      <c r="AA13" s="3">
        <f t="shared" si="2"/>
        <v>1.1199952025906011E-2</v>
      </c>
      <c r="AB13" s="3">
        <f t="shared" si="3"/>
        <v>8.2965617318683932E-3</v>
      </c>
      <c r="AC13">
        <v>471</v>
      </c>
    </row>
    <row r="14" spans="1:29" x14ac:dyDescent="0.3">
      <c r="A14" s="2" t="s">
        <v>1012</v>
      </c>
      <c r="B14" s="3">
        <v>152.88</v>
      </c>
      <c r="C14" s="3">
        <f t="shared" si="0"/>
        <v>1.527974893557479E-2</v>
      </c>
      <c r="D14" s="3">
        <f t="shared" si="1"/>
        <v>1.1318743151597714E-2</v>
      </c>
      <c r="E14" s="3">
        <v>50.28</v>
      </c>
      <c r="F14" s="4">
        <v>203.16</v>
      </c>
      <c r="G14" s="3">
        <v>847.76</v>
      </c>
      <c r="H14" s="3">
        <v>856.14</v>
      </c>
      <c r="I14" s="4">
        <v>1703.9</v>
      </c>
      <c r="J14" s="3">
        <v>587</v>
      </c>
      <c r="K14" s="3">
        <v>1406</v>
      </c>
      <c r="L14" s="4">
        <v>1993</v>
      </c>
      <c r="N14">
        <v>523.9</v>
      </c>
      <c r="Z14" s="3">
        <v>152.88</v>
      </c>
      <c r="AA14" s="3">
        <f t="shared" si="2"/>
        <v>1.527974893557479E-2</v>
      </c>
      <c r="AB14" s="3">
        <f t="shared" si="3"/>
        <v>1.1318743151597714E-2</v>
      </c>
      <c r="AC14">
        <v>523.9</v>
      </c>
    </row>
    <row r="15" spans="1:29" x14ac:dyDescent="0.3">
      <c r="A15" s="5" t="s">
        <v>1013</v>
      </c>
      <c r="B15" s="6">
        <v>895.59</v>
      </c>
      <c r="C15" s="3">
        <f t="shared" si="0"/>
        <v>8.9510664241309698E-2</v>
      </c>
      <c r="D15" s="3">
        <f t="shared" si="1"/>
        <v>6.6306601119436148E-2</v>
      </c>
      <c r="E15" s="6">
        <v>408.14</v>
      </c>
      <c r="F15" s="6">
        <v>1304</v>
      </c>
      <c r="G15" s="6">
        <v>8074.2</v>
      </c>
      <c r="H15" s="6">
        <v>9250.9</v>
      </c>
      <c r="I15" s="6">
        <v>17325</v>
      </c>
      <c r="J15" s="6">
        <v>8602</v>
      </c>
      <c r="K15" s="6">
        <v>18895</v>
      </c>
      <c r="L15" s="6">
        <v>27497</v>
      </c>
      <c r="N15">
        <v>3369.8</v>
      </c>
      <c r="Z15" s="6"/>
      <c r="AA15" s="3">
        <f t="shared" si="2"/>
        <v>0</v>
      </c>
      <c r="AB15" s="3">
        <f t="shared" si="3"/>
        <v>0</v>
      </c>
    </row>
    <row r="16" spans="1:29" x14ac:dyDescent="0.3">
      <c r="A16" s="2" t="s">
        <v>1014</v>
      </c>
      <c r="B16" s="3">
        <v>179.5</v>
      </c>
      <c r="C16" s="3">
        <f t="shared" si="0"/>
        <v>1.7940312231395049E-2</v>
      </c>
      <c r="D16" s="3">
        <f t="shared" si="1"/>
        <v>1.3289602274409928E-2</v>
      </c>
      <c r="E16" s="3">
        <v>47.53</v>
      </c>
      <c r="F16" s="4">
        <v>227.03</v>
      </c>
      <c r="G16" s="3">
        <v>884.39</v>
      </c>
      <c r="H16" s="3">
        <v>866.76</v>
      </c>
      <c r="I16" s="4">
        <v>1751.15</v>
      </c>
      <c r="J16" s="3">
        <v>879</v>
      </c>
      <c r="K16" s="3">
        <v>2926</v>
      </c>
      <c r="L16" s="4">
        <v>3805</v>
      </c>
      <c r="N16">
        <v>719.19999999999993</v>
      </c>
      <c r="Z16" s="3">
        <v>179.5</v>
      </c>
      <c r="AA16" s="3">
        <f t="shared" si="2"/>
        <v>1.7940312231395049E-2</v>
      </c>
      <c r="AB16" s="3">
        <f t="shared" si="3"/>
        <v>1.3289602274409928E-2</v>
      </c>
      <c r="AC16">
        <v>719.19999999999993</v>
      </c>
    </row>
    <row r="17" spans="1:29" x14ac:dyDescent="0.3">
      <c r="A17" s="2" t="s">
        <v>1015</v>
      </c>
      <c r="B17" s="3">
        <v>212.14</v>
      </c>
      <c r="C17" s="3">
        <f t="shared" si="0"/>
        <v>2.1202550622663761E-2</v>
      </c>
      <c r="D17" s="3">
        <f t="shared" si="1"/>
        <v>1.5706162821689816E-2</v>
      </c>
      <c r="E17" s="3">
        <v>42.9</v>
      </c>
      <c r="F17" s="4">
        <v>255.04</v>
      </c>
      <c r="G17" s="3">
        <v>799.66</v>
      </c>
      <c r="H17" s="3">
        <v>807.49</v>
      </c>
      <c r="I17" s="4">
        <v>1607.15</v>
      </c>
      <c r="J17" s="3">
        <v>761</v>
      </c>
      <c r="K17" s="3">
        <v>2211</v>
      </c>
      <c r="L17" s="4">
        <v>2972</v>
      </c>
      <c r="N17">
        <v>838.09999999999991</v>
      </c>
      <c r="Z17" s="3">
        <v>212.14</v>
      </c>
      <c r="AA17" s="3">
        <f t="shared" si="2"/>
        <v>2.1202550622663761E-2</v>
      </c>
      <c r="AB17" s="3">
        <f t="shared" si="3"/>
        <v>1.5706162821689816E-2</v>
      </c>
      <c r="AC17">
        <v>838.09999999999991</v>
      </c>
    </row>
    <row r="18" spans="1:29" x14ac:dyDescent="0.3">
      <c r="A18" s="2" t="s">
        <v>1016</v>
      </c>
      <c r="B18" s="3">
        <v>150.4</v>
      </c>
      <c r="C18" s="3">
        <f t="shared" si="0"/>
        <v>1.5031882783297021E-2</v>
      </c>
      <c r="D18" s="3">
        <f t="shared" si="1"/>
        <v>1.1135131933544587E-2</v>
      </c>
      <c r="E18" s="3">
        <v>44.05</v>
      </c>
      <c r="F18" s="4">
        <v>194.45</v>
      </c>
      <c r="G18" s="3">
        <v>736.9</v>
      </c>
      <c r="H18" s="3">
        <v>865.24</v>
      </c>
      <c r="I18" s="4">
        <v>1602.14</v>
      </c>
      <c r="J18" s="3">
        <v>498</v>
      </c>
      <c r="K18" s="3">
        <v>1778</v>
      </c>
      <c r="L18" s="4">
        <v>2276</v>
      </c>
      <c r="N18">
        <v>530.1</v>
      </c>
      <c r="Z18" s="3">
        <v>150.4</v>
      </c>
      <c r="AA18" s="3">
        <f t="shared" si="2"/>
        <v>1.5031882783297021E-2</v>
      </c>
      <c r="AB18" s="3">
        <f t="shared" si="3"/>
        <v>1.1135131933544587E-2</v>
      </c>
      <c r="AC18">
        <v>530.1</v>
      </c>
    </row>
    <row r="19" spans="1:29" x14ac:dyDescent="0.3">
      <c r="A19" s="2" t="s">
        <v>1017</v>
      </c>
      <c r="B19" s="3">
        <v>60.4</v>
      </c>
      <c r="C19" s="3">
        <f t="shared" si="0"/>
        <v>6.0367401603134306E-3</v>
      </c>
      <c r="D19" s="3">
        <f t="shared" si="1"/>
        <v>4.4718216009713629E-3</v>
      </c>
      <c r="E19" s="3">
        <v>47.86</v>
      </c>
      <c r="F19" s="4">
        <v>108.26</v>
      </c>
      <c r="G19" s="3">
        <v>773.98</v>
      </c>
      <c r="H19" s="3">
        <v>908.74</v>
      </c>
      <c r="I19" s="4">
        <v>1682.72</v>
      </c>
      <c r="J19" s="3">
        <v>550</v>
      </c>
      <c r="K19" s="3">
        <v>1784</v>
      </c>
      <c r="L19" s="4">
        <v>2334</v>
      </c>
      <c r="N19">
        <v>118.80000000000001</v>
      </c>
      <c r="Z19" s="3">
        <v>60.4</v>
      </c>
      <c r="AA19" s="3">
        <f t="shared" si="2"/>
        <v>6.0367401603134306E-3</v>
      </c>
      <c r="AB19" s="3">
        <f t="shared" si="3"/>
        <v>4.4718216009713629E-3</v>
      </c>
      <c r="AC19">
        <v>118.80000000000001</v>
      </c>
    </row>
    <row r="20" spans="1:29" x14ac:dyDescent="0.3">
      <c r="A20" s="2" t="s">
        <v>1018</v>
      </c>
      <c r="B20" s="3"/>
      <c r="C20" s="3">
        <f t="shared" si="0"/>
        <v>0</v>
      </c>
      <c r="D20" s="3">
        <f t="shared" si="1"/>
        <v>0</v>
      </c>
      <c r="E20" s="3">
        <v>54.23</v>
      </c>
      <c r="F20" s="4">
        <v>54.23</v>
      </c>
      <c r="G20" s="3">
        <v>768.38</v>
      </c>
      <c r="H20" s="3">
        <v>933.07</v>
      </c>
      <c r="I20" s="4">
        <v>1701.45</v>
      </c>
      <c r="J20" s="3">
        <v>553</v>
      </c>
      <c r="K20" s="3">
        <v>1690</v>
      </c>
      <c r="L20" s="4">
        <v>2243</v>
      </c>
      <c r="N20">
        <v>0</v>
      </c>
      <c r="Z20" s="3"/>
      <c r="AA20" s="3">
        <f t="shared" si="2"/>
        <v>0</v>
      </c>
      <c r="AB20" s="3">
        <f t="shared" si="3"/>
        <v>0</v>
      </c>
      <c r="AC20">
        <v>0</v>
      </c>
    </row>
    <row r="21" spans="1:29" x14ac:dyDescent="0.3">
      <c r="A21" s="2" t="s">
        <v>1019</v>
      </c>
      <c r="B21" s="3"/>
      <c r="C21" s="3">
        <f t="shared" si="0"/>
        <v>0</v>
      </c>
      <c r="D21" s="3">
        <f t="shared" si="1"/>
        <v>0</v>
      </c>
      <c r="E21" s="3">
        <v>46.08</v>
      </c>
      <c r="F21" s="4">
        <v>46.08</v>
      </c>
      <c r="G21" s="3">
        <v>723.53</v>
      </c>
      <c r="H21" s="3">
        <v>870.46</v>
      </c>
      <c r="I21" s="4">
        <v>1593.99</v>
      </c>
      <c r="J21" s="3">
        <v>438</v>
      </c>
      <c r="K21" s="3">
        <v>1363</v>
      </c>
      <c r="L21" s="4">
        <v>1801</v>
      </c>
      <c r="N21">
        <v>0</v>
      </c>
      <c r="Z21" s="3"/>
      <c r="AA21" s="3">
        <f t="shared" si="2"/>
        <v>0</v>
      </c>
      <c r="AB21" s="3">
        <f t="shared" si="3"/>
        <v>0</v>
      </c>
      <c r="AC21">
        <v>0</v>
      </c>
    </row>
    <row r="22" spans="1:29" x14ac:dyDescent="0.3">
      <c r="A22" s="2" t="s">
        <v>1020</v>
      </c>
      <c r="B22" s="3"/>
      <c r="C22" s="3">
        <f t="shared" si="0"/>
        <v>0</v>
      </c>
      <c r="D22" s="3">
        <f t="shared" si="1"/>
        <v>0</v>
      </c>
      <c r="E22" s="3">
        <v>27.01</v>
      </c>
      <c r="F22" s="4">
        <v>27.01</v>
      </c>
      <c r="G22" s="3">
        <v>600.44000000000005</v>
      </c>
      <c r="H22" s="3">
        <v>808.41</v>
      </c>
      <c r="I22" s="4">
        <v>1408.85</v>
      </c>
      <c r="J22" s="3">
        <v>430</v>
      </c>
      <c r="K22" s="3">
        <v>1362</v>
      </c>
      <c r="L22" s="4">
        <v>1792</v>
      </c>
      <c r="N22">
        <v>0</v>
      </c>
      <c r="Z22" s="3"/>
      <c r="AA22" s="3">
        <f t="shared" si="2"/>
        <v>0</v>
      </c>
      <c r="AB22" s="3">
        <f t="shared" si="3"/>
        <v>0</v>
      </c>
      <c r="AC22">
        <v>0</v>
      </c>
    </row>
    <row r="23" spans="1:29" x14ac:dyDescent="0.3">
      <c r="A23" s="2" t="s">
        <v>1021</v>
      </c>
      <c r="B23" s="3"/>
      <c r="C23" s="3">
        <f t="shared" si="0"/>
        <v>0</v>
      </c>
      <c r="D23" s="3">
        <f t="shared" si="1"/>
        <v>0</v>
      </c>
      <c r="E23" s="3">
        <v>39.840000000000003</v>
      </c>
      <c r="F23" s="4">
        <v>39.840000000000003</v>
      </c>
      <c r="G23" s="3">
        <v>675.36</v>
      </c>
      <c r="H23" s="3">
        <v>882.51</v>
      </c>
      <c r="I23" s="4">
        <v>1557.87</v>
      </c>
      <c r="J23" s="3">
        <v>681</v>
      </c>
      <c r="K23" s="3">
        <v>1489</v>
      </c>
      <c r="L23" s="4">
        <v>2170</v>
      </c>
      <c r="N23">
        <v>0</v>
      </c>
      <c r="Z23" s="3"/>
      <c r="AA23" s="3">
        <f t="shared" si="2"/>
        <v>0</v>
      </c>
      <c r="AB23" s="3">
        <f t="shared" si="3"/>
        <v>0</v>
      </c>
      <c r="AC23">
        <v>0</v>
      </c>
    </row>
    <row r="24" spans="1:29" x14ac:dyDescent="0.3">
      <c r="A24" s="2" t="s">
        <v>1022</v>
      </c>
      <c r="B24" s="3"/>
      <c r="C24" s="3">
        <f t="shared" si="0"/>
        <v>0</v>
      </c>
      <c r="D24" s="3">
        <f t="shared" si="1"/>
        <v>0</v>
      </c>
      <c r="E24" s="3">
        <v>46.56</v>
      </c>
      <c r="F24" s="4">
        <v>46.56</v>
      </c>
      <c r="G24" s="3">
        <v>694.67</v>
      </c>
      <c r="H24" s="3">
        <v>879.19</v>
      </c>
      <c r="I24" s="4">
        <v>1573.86</v>
      </c>
      <c r="J24" s="3">
        <v>681</v>
      </c>
      <c r="K24" s="3">
        <v>1489</v>
      </c>
      <c r="L24" s="4">
        <v>2170</v>
      </c>
      <c r="N24">
        <v>0</v>
      </c>
      <c r="Z24" s="3"/>
      <c r="AA24" s="3">
        <f t="shared" si="2"/>
        <v>0</v>
      </c>
      <c r="AB24" s="3">
        <f t="shared" si="3"/>
        <v>0</v>
      </c>
      <c r="AC24">
        <v>0</v>
      </c>
    </row>
    <row r="25" spans="1:29" x14ac:dyDescent="0.3">
      <c r="A25" s="2" t="s">
        <v>1023</v>
      </c>
      <c r="B25" s="3">
        <v>67.7</v>
      </c>
      <c r="C25" s="3">
        <f t="shared" si="0"/>
        <v>6.7663461730665449E-3</v>
      </c>
      <c r="D25" s="3">
        <f t="shared" si="1"/>
        <v>5.0122901057245246E-3</v>
      </c>
      <c r="E25" s="3">
        <v>54.44</v>
      </c>
      <c r="F25" s="4">
        <v>122.14</v>
      </c>
      <c r="G25" s="3">
        <v>768.97</v>
      </c>
      <c r="H25" s="3">
        <v>873.99</v>
      </c>
      <c r="I25" s="4">
        <v>1642.96</v>
      </c>
      <c r="J25" s="3">
        <v>674</v>
      </c>
      <c r="K25" s="3">
        <v>1643</v>
      </c>
      <c r="L25" s="4">
        <v>2317</v>
      </c>
      <c r="N25">
        <v>187</v>
      </c>
      <c r="Z25" s="3">
        <v>67.7</v>
      </c>
      <c r="AA25" s="3">
        <f t="shared" si="2"/>
        <v>6.7663461730665449E-3</v>
      </c>
      <c r="AB25" s="3">
        <f t="shared" si="3"/>
        <v>5.0122901057245246E-3</v>
      </c>
      <c r="AC25">
        <v>187</v>
      </c>
    </row>
    <row r="26" spans="1:29" x14ac:dyDescent="0.3">
      <c r="A26" s="2" t="s">
        <v>1024</v>
      </c>
      <c r="B26" s="3">
        <v>132.88999999999999</v>
      </c>
      <c r="C26" s="3">
        <f t="shared" si="0"/>
        <v>1.3281827812980989E-2</v>
      </c>
      <c r="D26" s="3">
        <f t="shared" si="1"/>
        <v>9.838747889951727E-3</v>
      </c>
      <c r="E26" s="3">
        <v>47.07</v>
      </c>
      <c r="F26" s="4">
        <v>179.96</v>
      </c>
      <c r="G26" s="3">
        <v>783.9</v>
      </c>
      <c r="H26" s="3">
        <v>915.49</v>
      </c>
      <c r="I26" s="4">
        <v>1699.39</v>
      </c>
      <c r="J26" s="3">
        <v>768</v>
      </c>
      <c r="K26" s="3">
        <v>1875</v>
      </c>
      <c r="L26" s="4">
        <v>2643</v>
      </c>
      <c r="N26">
        <v>435</v>
      </c>
      <c r="Z26" s="3">
        <v>132.88999999999999</v>
      </c>
      <c r="AA26" s="3">
        <f t="shared" si="2"/>
        <v>1.3281827812980989E-2</v>
      </c>
      <c r="AB26" s="3">
        <f t="shared" si="3"/>
        <v>9.838747889951727E-3</v>
      </c>
      <c r="AC26">
        <v>435</v>
      </c>
    </row>
    <row r="27" spans="1:29" x14ac:dyDescent="0.3">
      <c r="A27" s="2" t="s">
        <v>1025</v>
      </c>
      <c r="B27" s="3">
        <v>197.39</v>
      </c>
      <c r="C27" s="3">
        <f t="shared" si="0"/>
        <v>1.9728346692785895E-2</v>
      </c>
      <c r="D27" s="3">
        <f t="shared" si="1"/>
        <v>1.4614120294962537E-2</v>
      </c>
      <c r="E27" s="3">
        <v>41.96</v>
      </c>
      <c r="F27" s="4">
        <v>239.35</v>
      </c>
      <c r="G27" s="3">
        <v>760.24</v>
      </c>
      <c r="H27" s="3">
        <v>899.64</v>
      </c>
      <c r="I27" s="4">
        <v>1659.88</v>
      </c>
      <c r="J27" s="3">
        <v>689</v>
      </c>
      <c r="K27" s="3">
        <v>1755</v>
      </c>
      <c r="L27" s="4">
        <v>2444</v>
      </c>
      <c r="N27">
        <v>734.69999999999993</v>
      </c>
      <c r="Z27" s="3">
        <v>197.39</v>
      </c>
      <c r="AA27" s="3">
        <f t="shared" si="2"/>
        <v>1.9728346692785895E-2</v>
      </c>
      <c r="AB27" s="3">
        <f t="shared" si="3"/>
        <v>1.4614120294962537E-2</v>
      </c>
      <c r="AC27">
        <v>734.69999999999993</v>
      </c>
    </row>
    <row r="28" spans="1:29" x14ac:dyDescent="0.3">
      <c r="A28" s="5" t="s">
        <v>1026</v>
      </c>
      <c r="B28" s="6">
        <v>1000.42</v>
      </c>
      <c r="C28" s="3">
        <f t="shared" si="0"/>
        <v>9.9988006476502689E-2</v>
      </c>
      <c r="D28" s="3">
        <f t="shared" si="1"/>
        <v>7.406787692125448E-2</v>
      </c>
      <c r="E28" s="6">
        <v>539.53</v>
      </c>
      <c r="F28" s="6">
        <v>1540</v>
      </c>
      <c r="G28" s="6">
        <v>8970.4</v>
      </c>
      <c r="H28" s="6">
        <v>10511</v>
      </c>
      <c r="I28" s="6">
        <v>19481</v>
      </c>
      <c r="J28" s="6">
        <v>7602</v>
      </c>
      <c r="K28" s="6">
        <v>21365</v>
      </c>
      <c r="L28" s="6">
        <v>28967</v>
      </c>
      <c r="N28">
        <v>3562.8999999999996</v>
      </c>
      <c r="Z28" s="6"/>
      <c r="AA28" s="3">
        <f t="shared" si="2"/>
        <v>0</v>
      </c>
      <c r="AB28" s="3">
        <f t="shared" si="3"/>
        <v>0</v>
      </c>
    </row>
    <row r="29" spans="1:29" x14ac:dyDescent="0.3">
      <c r="A29" s="2" t="s">
        <v>1027</v>
      </c>
      <c r="B29" s="3">
        <v>214.38</v>
      </c>
      <c r="C29" s="3">
        <f t="shared" si="0"/>
        <v>2.1426429727946908E-2</v>
      </c>
      <c r="D29" s="3">
        <f t="shared" si="1"/>
        <v>1.5872005212189417E-2</v>
      </c>
      <c r="E29" s="3">
        <v>45.31</v>
      </c>
      <c r="F29" s="4">
        <v>259.69</v>
      </c>
      <c r="G29" s="3">
        <v>811.85</v>
      </c>
      <c r="H29" s="3">
        <v>820.85</v>
      </c>
      <c r="I29" s="4">
        <v>1632.7</v>
      </c>
      <c r="J29" s="3">
        <v>689</v>
      </c>
      <c r="K29" s="3">
        <v>1755</v>
      </c>
      <c r="L29" s="4">
        <v>2444</v>
      </c>
      <c r="N29">
        <v>790.5</v>
      </c>
      <c r="Z29" s="3">
        <v>214.38</v>
      </c>
      <c r="AA29" s="3">
        <f t="shared" si="2"/>
        <v>2.1426429727946908E-2</v>
      </c>
      <c r="AB29" s="3">
        <f t="shared" si="3"/>
        <v>1.5872005212189417E-2</v>
      </c>
      <c r="AC29">
        <v>790.5</v>
      </c>
    </row>
    <row r="30" spans="1:29" x14ac:dyDescent="0.3">
      <c r="A30" s="2" t="s">
        <v>1028</v>
      </c>
      <c r="B30" s="3">
        <v>147.63</v>
      </c>
      <c r="C30" s="3">
        <f t="shared" si="0"/>
        <v>1.4755032282567413E-2</v>
      </c>
      <c r="D30" s="3">
        <f t="shared" si="1"/>
        <v>1.0930050048864276E-2</v>
      </c>
      <c r="E30" s="3">
        <v>44.11</v>
      </c>
      <c r="F30" s="4">
        <v>191.74</v>
      </c>
      <c r="G30" s="3">
        <v>794.52</v>
      </c>
      <c r="H30" s="3">
        <v>871.62</v>
      </c>
      <c r="I30" s="4">
        <v>1666.14</v>
      </c>
      <c r="J30" s="3">
        <v>756</v>
      </c>
      <c r="K30" s="3">
        <v>2136</v>
      </c>
      <c r="L30" s="4">
        <v>2892</v>
      </c>
      <c r="N30">
        <v>557.19999999999993</v>
      </c>
      <c r="Z30" s="3">
        <v>147.63</v>
      </c>
      <c r="AA30" s="3">
        <f t="shared" si="2"/>
        <v>1.4755032282567413E-2</v>
      </c>
      <c r="AB30" s="3">
        <f t="shared" si="3"/>
        <v>1.0930050048864276E-2</v>
      </c>
      <c r="AC30">
        <v>557.19999999999993</v>
      </c>
    </row>
    <row r="31" spans="1:29" x14ac:dyDescent="0.3">
      <c r="A31" s="2" t="s">
        <v>1029</v>
      </c>
      <c r="B31" s="3">
        <v>180.61</v>
      </c>
      <c r="C31" s="3">
        <f t="shared" si="0"/>
        <v>1.805125232374518E-2</v>
      </c>
      <c r="D31" s="3">
        <f t="shared" si="1"/>
        <v>1.3371783101844998E-2</v>
      </c>
      <c r="E31" s="3">
        <v>43.7</v>
      </c>
      <c r="F31" s="4">
        <v>224.31</v>
      </c>
      <c r="G31" s="3">
        <v>793.74</v>
      </c>
      <c r="H31" s="3">
        <v>860.83</v>
      </c>
      <c r="I31" s="4">
        <v>1654.57</v>
      </c>
      <c r="J31" s="3">
        <v>528</v>
      </c>
      <c r="K31" s="3">
        <v>1814</v>
      </c>
      <c r="L31" s="4">
        <v>2342</v>
      </c>
      <c r="N31">
        <v>713</v>
      </c>
      <c r="Z31" s="3">
        <v>180.61</v>
      </c>
      <c r="AA31" s="3">
        <f t="shared" si="2"/>
        <v>1.805125232374518E-2</v>
      </c>
      <c r="AB31" s="3">
        <f t="shared" si="3"/>
        <v>1.3371783101844998E-2</v>
      </c>
      <c r="AC31">
        <v>713</v>
      </c>
    </row>
    <row r="32" spans="1:29" x14ac:dyDescent="0.3">
      <c r="A32" s="2" t="s">
        <v>1030</v>
      </c>
      <c r="B32" s="3">
        <v>71.08</v>
      </c>
      <c r="C32" s="3">
        <f t="shared" si="0"/>
        <v>7.1041637515741503E-3</v>
      </c>
      <c r="D32" s="3">
        <f t="shared" si="1"/>
        <v>5.2625344271033849E-3</v>
      </c>
      <c r="E32" s="3">
        <v>47.98</v>
      </c>
      <c r="F32" s="4">
        <v>119.06</v>
      </c>
      <c r="G32" s="3">
        <v>857.38</v>
      </c>
      <c r="H32" s="3">
        <v>890.8</v>
      </c>
      <c r="I32" s="4">
        <v>1748.18</v>
      </c>
      <c r="J32" s="3">
        <v>509</v>
      </c>
      <c r="K32" s="3">
        <v>1914</v>
      </c>
      <c r="L32" s="4">
        <v>2423</v>
      </c>
      <c r="N32">
        <v>188.7</v>
      </c>
      <c r="Z32" s="3">
        <v>71.08</v>
      </c>
      <c r="AA32" s="3">
        <f t="shared" si="2"/>
        <v>7.1041637515741503E-3</v>
      </c>
      <c r="AB32" s="3">
        <f t="shared" si="3"/>
        <v>5.2625344271033849E-3</v>
      </c>
      <c r="AC32">
        <v>188.7</v>
      </c>
    </row>
    <row r="33" spans="1:29" x14ac:dyDescent="0.3">
      <c r="A33" s="2" t="s">
        <v>1031</v>
      </c>
      <c r="B33" s="3"/>
      <c r="C33" s="3">
        <f t="shared" si="0"/>
        <v>0</v>
      </c>
      <c r="D33" s="3">
        <f t="shared" si="1"/>
        <v>0</v>
      </c>
      <c r="E33" s="3">
        <v>41.71</v>
      </c>
      <c r="F33" s="4">
        <v>41.71</v>
      </c>
      <c r="G33" s="3">
        <v>782.99</v>
      </c>
      <c r="H33" s="3">
        <v>866.9</v>
      </c>
      <c r="I33" s="4">
        <v>1649.89</v>
      </c>
      <c r="J33" s="3">
        <v>558</v>
      </c>
      <c r="K33" s="3">
        <v>1522</v>
      </c>
      <c r="L33" s="4">
        <v>2080</v>
      </c>
      <c r="N33">
        <v>0</v>
      </c>
      <c r="Z33" s="3"/>
      <c r="AA33" s="3">
        <f t="shared" si="2"/>
        <v>0</v>
      </c>
      <c r="AB33" s="3">
        <f t="shared" si="3"/>
        <v>0</v>
      </c>
      <c r="AC33">
        <v>0</v>
      </c>
    </row>
    <row r="34" spans="1:29" x14ac:dyDescent="0.3">
      <c r="A34" s="2" t="s">
        <v>1032</v>
      </c>
      <c r="B34" s="3"/>
      <c r="C34" s="3">
        <f t="shared" si="0"/>
        <v>0</v>
      </c>
      <c r="D34" s="3">
        <f t="shared" si="1"/>
        <v>0</v>
      </c>
      <c r="E34" s="3">
        <v>38.979999999999997</v>
      </c>
      <c r="F34" s="4">
        <v>38.979999999999997</v>
      </c>
      <c r="G34" s="3">
        <v>707.96</v>
      </c>
      <c r="H34" s="3">
        <v>881.52</v>
      </c>
      <c r="I34" s="4">
        <v>1589.48</v>
      </c>
      <c r="J34" s="3">
        <v>554</v>
      </c>
      <c r="K34" s="3">
        <v>1580</v>
      </c>
      <c r="L34" s="4">
        <v>2134</v>
      </c>
      <c r="N34">
        <v>0</v>
      </c>
      <c r="Z34" s="3"/>
      <c r="AA34" s="3">
        <f t="shared" si="2"/>
        <v>0</v>
      </c>
      <c r="AB34" s="3">
        <f t="shared" si="3"/>
        <v>0</v>
      </c>
      <c r="AC34">
        <v>0</v>
      </c>
    </row>
    <row r="35" spans="1:29" x14ac:dyDescent="0.3">
      <c r="A35" s="2" t="s">
        <v>1033</v>
      </c>
      <c r="B35" s="3"/>
      <c r="C35" s="3">
        <f t="shared" si="0"/>
        <v>0</v>
      </c>
      <c r="D35" s="3">
        <f t="shared" si="1"/>
        <v>0</v>
      </c>
      <c r="E35" s="3">
        <v>36.69</v>
      </c>
      <c r="F35" s="4">
        <v>36.69</v>
      </c>
      <c r="G35" s="3">
        <v>660.81</v>
      </c>
      <c r="H35" s="3">
        <v>800.42</v>
      </c>
      <c r="I35" s="4">
        <v>1461.23</v>
      </c>
      <c r="J35" s="3">
        <v>445</v>
      </c>
      <c r="K35" s="3">
        <v>1166</v>
      </c>
      <c r="L35" s="4">
        <v>1611</v>
      </c>
      <c r="N35">
        <v>0</v>
      </c>
      <c r="Z35" s="3"/>
      <c r="AA35" s="3">
        <f t="shared" si="2"/>
        <v>0</v>
      </c>
      <c r="AB35" s="3">
        <f t="shared" si="3"/>
        <v>0</v>
      </c>
      <c r="AC35">
        <v>0</v>
      </c>
    </row>
    <row r="36" spans="1:29" x14ac:dyDescent="0.3">
      <c r="A36" s="2" t="s">
        <v>1034</v>
      </c>
      <c r="B36" s="3"/>
      <c r="C36" s="3">
        <f t="shared" si="0"/>
        <v>0</v>
      </c>
      <c r="D36" s="3">
        <f t="shared" si="1"/>
        <v>0</v>
      </c>
      <c r="E36" s="3">
        <v>43.33</v>
      </c>
      <c r="F36" s="4">
        <v>43.33</v>
      </c>
      <c r="G36" s="3">
        <v>690.86</v>
      </c>
      <c r="H36" s="3">
        <v>862.85</v>
      </c>
      <c r="I36" s="4">
        <v>1553.71</v>
      </c>
      <c r="J36" s="3">
        <v>678</v>
      </c>
      <c r="K36" s="3">
        <v>1388</v>
      </c>
      <c r="L36" s="4">
        <v>2066</v>
      </c>
      <c r="N36">
        <v>0</v>
      </c>
      <c r="Z36" s="3"/>
      <c r="AA36" s="3">
        <f t="shared" si="2"/>
        <v>0</v>
      </c>
      <c r="AB36" s="3">
        <f t="shared" si="3"/>
        <v>0</v>
      </c>
      <c r="AC36">
        <v>0</v>
      </c>
    </row>
    <row r="37" spans="1:29" x14ac:dyDescent="0.3">
      <c r="A37" s="2" t="s">
        <v>1035</v>
      </c>
      <c r="B37" s="3"/>
      <c r="C37" s="3">
        <f t="shared" si="0"/>
        <v>0</v>
      </c>
      <c r="D37" s="3">
        <f t="shared" si="1"/>
        <v>0</v>
      </c>
      <c r="E37" s="3">
        <v>43.9</v>
      </c>
      <c r="F37" s="4">
        <v>43.9</v>
      </c>
      <c r="G37" s="3">
        <v>755.04</v>
      </c>
      <c r="H37" s="3">
        <v>1003.45</v>
      </c>
      <c r="I37" s="4">
        <v>1758.49</v>
      </c>
      <c r="J37" s="3">
        <v>580</v>
      </c>
      <c r="K37" s="3">
        <v>1402</v>
      </c>
      <c r="L37" s="4">
        <v>1982</v>
      </c>
      <c r="N37">
        <v>0</v>
      </c>
      <c r="Z37" s="3"/>
      <c r="AA37" s="3">
        <f t="shared" si="2"/>
        <v>0</v>
      </c>
      <c r="AB37" s="3">
        <f t="shared" si="3"/>
        <v>0</v>
      </c>
      <c r="AC37">
        <v>0</v>
      </c>
    </row>
    <row r="38" spans="1:29" x14ac:dyDescent="0.3">
      <c r="A38" s="2" t="s">
        <v>1036</v>
      </c>
      <c r="B38" s="7">
        <v>73.55</v>
      </c>
      <c r="C38" s="3">
        <f t="shared" si="0"/>
        <v>7.3510304435604771E-3</v>
      </c>
      <c r="D38" s="3">
        <f t="shared" si="1"/>
        <v>5.4454052773417836E-3</v>
      </c>
      <c r="E38" s="3">
        <v>46.18</v>
      </c>
      <c r="F38" s="4">
        <v>119.73</v>
      </c>
      <c r="G38" s="3">
        <v>818.64</v>
      </c>
      <c r="H38" s="3">
        <v>888.71</v>
      </c>
      <c r="I38" s="4">
        <v>1707.35</v>
      </c>
      <c r="J38" s="3">
        <v>743</v>
      </c>
      <c r="K38" s="3">
        <v>1929</v>
      </c>
      <c r="L38" s="4">
        <v>2672</v>
      </c>
      <c r="N38">
        <v>303</v>
      </c>
      <c r="Z38" s="7">
        <v>73.55</v>
      </c>
      <c r="AA38" s="3">
        <f t="shared" si="2"/>
        <v>7.3510304435604771E-3</v>
      </c>
      <c r="AB38" s="3">
        <f t="shared" si="3"/>
        <v>5.4454052773417836E-3</v>
      </c>
      <c r="AC38">
        <v>303</v>
      </c>
    </row>
    <row r="39" spans="1:29" x14ac:dyDescent="0.3">
      <c r="A39" s="2" t="s">
        <v>1037</v>
      </c>
      <c r="B39" s="3">
        <v>99.35</v>
      </c>
      <c r="C39" s="3">
        <f t="shared" si="0"/>
        <v>9.9296379954824394E-3</v>
      </c>
      <c r="D39" s="3">
        <f t="shared" si="1"/>
        <v>7.3555542393461074E-3</v>
      </c>
      <c r="E39" s="3">
        <v>47.84</v>
      </c>
      <c r="F39" s="4">
        <v>147.19</v>
      </c>
      <c r="G39" s="3">
        <v>792.3</v>
      </c>
      <c r="H39" s="3">
        <v>855.43</v>
      </c>
      <c r="I39" s="4">
        <v>1647.73</v>
      </c>
      <c r="J39" s="3">
        <v>667</v>
      </c>
      <c r="K39" s="3">
        <v>1740</v>
      </c>
      <c r="L39" s="4">
        <v>2407</v>
      </c>
      <c r="N39">
        <v>408</v>
      </c>
      <c r="Z39" s="3">
        <v>99.35</v>
      </c>
      <c r="AA39" s="3">
        <f t="shared" si="2"/>
        <v>9.9296379954824394E-3</v>
      </c>
      <c r="AB39" s="3">
        <f t="shared" si="3"/>
        <v>7.3555542393461074E-3</v>
      </c>
      <c r="AC39">
        <v>408</v>
      </c>
    </row>
    <row r="40" spans="1:29" x14ac:dyDescent="0.3">
      <c r="A40" s="2" t="s">
        <v>1038</v>
      </c>
      <c r="B40" s="3">
        <v>142.25</v>
      </c>
      <c r="C40" s="3">
        <f t="shared" si="0"/>
        <v>1.4217322645771285E-2</v>
      </c>
      <c r="D40" s="3">
        <f t="shared" si="1"/>
        <v>1.0531732164539344E-2</v>
      </c>
      <c r="E40" s="3">
        <v>51.99</v>
      </c>
      <c r="F40" s="4">
        <v>194.24</v>
      </c>
      <c r="G40" s="3">
        <v>826.37</v>
      </c>
      <c r="H40" s="3">
        <v>948.77</v>
      </c>
      <c r="I40" s="4">
        <v>1775.14</v>
      </c>
      <c r="J40" s="3">
        <v>768</v>
      </c>
      <c r="K40" s="3">
        <v>1929</v>
      </c>
      <c r="L40" s="4">
        <v>2697</v>
      </c>
      <c r="N40">
        <v>564.19999999999993</v>
      </c>
      <c r="Z40" s="3">
        <v>142.25</v>
      </c>
      <c r="AA40" s="3">
        <f t="shared" si="2"/>
        <v>1.4217322645771285E-2</v>
      </c>
      <c r="AB40" s="3">
        <f t="shared" si="3"/>
        <v>1.0531732164539344E-2</v>
      </c>
      <c r="AC40">
        <v>564.19999999999993</v>
      </c>
    </row>
    <row r="41" spans="1:29" x14ac:dyDescent="0.3">
      <c r="A41" s="5" t="s">
        <v>1039</v>
      </c>
      <c r="B41" s="6">
        <v>928.85</v>
      </c>
      <c r="C41" s="3">
        <f t="shared" si="0"/>
        <v>9.2834869170647857E-2</v>
      </c>
      <c r="D41" s="3">
        <f t="shared" si="1"/>
        <v>6.876906447122931E-2</v>
      </c>
      <c r="E41" s="6">
        <v>531.72</v>
      </c>
      <c r="F41" s="6">
        <v>1461</v>
      </c>
      <c r="G41" s="6">
        <v>9292.5</v>
      </c>
      <c r="H41" s="6">
        <v>10552.2</v>
      </c>
      <c r="I41" s="6">
        <v>19845</v>
      </c>
      <c r="J41" s="6">
        <v>7475</v>
      </c>
      <c r="K41" s="6">
        <v>20275</v>
      </c>
      <c r="L41" s="6">
        <v>27750</v>
      </c>
      <c r="N41">
        <v>3524.5999999999995</v>
      </c>
      <c r="Z41" s="6"/>
      <c r="AA41" s="3">
        <f t="shared" si="2"/>
        <v>0</v>
      </c>
      <c r="AB41" s="3">
        <f t="shared" si="3"/>
        <v>0</v>
      </c>
    </row>
    <row r="42" spans="1:29" x14ac:dyDescent="0.3">
      <c r="A42" s="2" t="s">
        <v>1040</v>
      </c>
      <c r="B42" s="3">
        <v>188.89</v>
      </c>
      <c r="C42" s="3">
        <f t="shared" si="0"/>
        <v>1.8878805445059668E-2</v>
      </c>
      <c r="D42" s="3">
        <f t="shared" si="1"/>
        <v>1.3984807652441733E-2</v>
      </c>
      <c r="E42" s="3">
        <v>54.82</v>
      </c>
      <c r="F42" s="4">
        <v>243.71</v>
      </c>
      <c r="G42" s="3">
        <v>885.35</v>
      </c>
      <c r="H42" s="3">
        <v>956.41</v>
      </c>
      <c r="I42" s="4">
        <v>1841.76</v>
      </c>
      <c r="J42" s="3">
        <v>849</v>
      </c>
      <c r="K42" s="3">
        <v>2104</v>
      </c>
      <c r="L42" s="4">
        <v>2953</v>
      </c>
      <c r="N42">
        <v>790.5</v>
      </c>
      <c r="Z42" s="3">
        <v>188.89</v>
      </c>
      <c r="AA42" s="3">
        <f t="shared" si="2"/>
        <v>1.8878805445059668E-2</v>
      </c>
      <c r="AB42" s="3">
        <f t="shared" si="3"/>
        <v>1.3984807652441733E-2</v>
      </c>
      <c r="AC42">
        <v>790.5</v>
      </c>
    </row>
    <row r="43" spans="1:29" x14ac:dyDescent="0.3">
      <c r="A43" s="2" t="s">
        <v>1041</v>
      </c>
      <c r="B43" s="3">
        <v>132.78</v>
      </c>
      <c r="C43" s="3">
        <f t="shared" si="0"/>
        <v>1.3270833749775121E-2</v>
      </c>
      <c r="D43" s="3">
        <f t="shared" si="1"/>
        <v>9.8306038439896944E-3</v>
      </c>
      <c r="E43" s="3">
        <v>47.02</v>
      </c>
      <c r="F43" s="4">
        <v>179.8</v>
      </c>
      <c r="G43" s="3">
        <v>848.02</v>
      </c>
      <c r="H43" s="3">
        <v>943.39</v>
      </c>
      <c r="I43" s="4">
        <v>1791.41</v>
      </c>
      <c r="J43" s="3">
        <v>706</v>
      </c>
      <c r="K43" s="3">
        <v>2131</v>
      </c>
      <c r="L43" s="4">
        <v>2837</v>
      </c>
      <c r="N43">
        <v>532</v>
      </c>
      <c r="Z43" s="3">
        <v>132.78</v>
      </c>
      <c r="AA43" s="3">
        <f t="shared" si="2"/>
        <v>1.3270833749775121E-2</v>
      </c>
      <c r="AB43" s="3">
        <f t="shared" si="3"/>
        <v>9.8306038439896944E-3</v>
      </c>
      <c r="AC43">
        <v>532</v>
      </c>
    </row>
    <row r="44" spans="1:29" x14ac:dyDescent="0.3">
      <c r="A44" s="2" t="s">
        <v>1042</v>
      </c>
      <c r="B44" s="3">
        <v>92.29</v>
      </c>
      <c r="C44" s="3">
        <f t="shared" si="0"/>
        <v>9.2240190297239507E-3</v>
      </c>
      <c r="D44" s="3">
        <f t="shared" si="1"/>
        <v>6.8328545621464754E-3</v>
      </c>
      <c r="E44" s="3">
        <v>47.28</v>
      </c>
      <c r="F44" s="4">
        <v>139.57</v>
      </c>
      <c r="G44" s="3">
        <v>829.03</v>
      </c>
      <c r="H44" s="3">
        <v>892.55</v>
      </c>
      <c r="I44" s="4">
        <v>1721.58</v>
      </c>
      <c r="J44" s="3">
        <v>520</v>
      </c>
      <c r="K44" s="3">
        <v>1604</v>
      </c>
      <c r="L44" s="4">
        <v>2124</v>
      </c>
      <c r="N44">
        <v>393.7</v>
      </c>
      <c r="Z44" s="3">
        <v>92.29</v>
      </c>
      <c r="AA44" s="3">
        <f t="shared" si="2"/>
        <v>9.2240190297239507E-3</v>
      </c>
      <c r="AB44" s="3">
        <f t="shared" si="3"/>
        <v>6.8328545621464754E-3</v>
      </c>
      <c r="AC44">
        <v>393.7</v>
      </c>
    </row>
    <row r="45" spans="1:29" x14ac:dyDescent="0.3">
      <c r="A45" s="2" t="s">
        <v>1043</v>
      </c>
      <c r="B45" s="3">
        <v>43.26</v>
      </c>
      <c r="C45" s="3">
        <f t="shared" si="0"/>
        <v>4.3236652207807782E-3</v>
      </c>
      <c r="D45" s="3">
        <f t="shared" si="1"/>
        <v>3.2028311665235291E-3</v>
      </c>
      <c r="E45" s="3">
        <v>47.65</v>
      </c>
      <c r="F45" s="4">
        <v>90.91</v>
      </c>
      <c r="G45" s="7">
        <v>843.53</v>
      </c>
      <c r="H45" s="3">
        <v>913.56</v>
      </c>
      <c r="I45" s="4">
        <v>1757.09</v>
      </c>
      <c r="J45" s="3">
        <v>556</v>
      </c>
      <c r="K45" s="3">
        <v>1917</v>
      </c>
      <c r="L45" s="4">
        <v>2473</v>
      </c>
      <c r="N45">
        <v>158.10000000000002</v>
      </c>
      <c r="Z45" s="3">
        <v>43.26</v>
      </c>
      <c r="AA45" s="3">
        <f t="shared" si="2"/>
        <v>4.3236652207807782E-3</v>
      </c>
      <c r="AB45" s="3">
        <f t="shared" si="3"/>
        <v>3.2028311665235291E-3</v>
      </c>
      <c r="AC45">
        <v>158.10000000000002</v>
      </c>
    </row>
    <row r="46" spans="1:29" x14ac:dyDescent="0.3">
      <c r="A46" s="2" t="s">
        <v>1044</v>
      </c>
      <c r="B46" s="3"/>
      <c r="C46" s="3">
        <f t="shared" si="0"/>
        <v>0</v>
      </c>
      <c r="D46" s="3">
        <f t="shared" si="1"/>
        <v>0</v>
      </c>
      <c r="E46" s="3">
        <v>56.19</v>
      </c>
      <c r="F46" s="4">
        <v>56.19</v>
      </c>
      <c r="G46" s="3">
        <v>778.41</v>
      </c>
      <c r="H46" s="3">
        <v>883.23</v>
      </c>
      <c r="I46" s="4">
        <v>1661.64</v>
      </c>
      <c r="J46" s="3">
        <v>863</v>
      </c>
      <c r="K46" s="3">
        <v>1352</v>
      </c>
      <c r="L46" s="4">
        <v>2215</v>
      </c>
      <c r="N46">
        <v>0</v>
      </c>
      <c r="Z46" s="3"/>
      <c r="AA46" s="3">
        <f t="shared" si="2"/>
        <v>0</v>
      </c>
      <c r="AB46" s="3">
        <f t="shared" si="3"/>
        <v>0</v>
      </c>
      <c r="AC46">
        <v>0</v>
      </c>
    </row>
    <row r="47" spans="1:29" x14ac:dyDescent="0.3">
      <c r="A47" s="2" t="s">
        <v>1045</v>
      </c>
      <c r="B47" s="3"/>
      <c r="C47" s="3">
        <f t="shared" si="0"/>
        <v>0</v>
      </c>
      <c r="D47" s="3">
        <f t="shared" si="1"/>
        <v>0</v>
      </c>
      <c r="E47" s="3">
        <v>57.22</v>
      </c>
      <c r="F47" s="4">
        <v>57.22</v>
      </c>
      <c r="G47" s="3">
        <v>778.54</v>
      </c>
      <c r="H47" s="3">
        <v>916.72</v>
      </c>
      <c r="I47" s="4">
        <v>1695.26</v>
      </c>
      <c r="J47" s="3">
        <v>775</v>
      </c>
      <c r="K47" s="3">
        <v>1258</v>
      </c>
      <c r="L47" s="4">
        <v>2033</v>
      </c>
      <c r="N47">
        <v>0</v>
      </c>
      <c r="Z47" s="3"/>
      <c r="AA47" s="3">
        <f t="shared" si="2"/>
        <v>0</v>
      </c>
      <c r="AB47" s="3">
        <f t="shared" si="3"/>
        <v>0</v>
      </c>
      <c r="AC47">
        <v>0</v>
      </c>
    </row>
    <row r="48" spans="1:29" x14ac:dyDescent="0.3">
      <c r="A48" s="2" t="s">
        <v>1046</v>
      </c>
      <c r="B48" s="3"/>
      <c r="C48" s="3">
        <f t="shared" si="0"/>
        <v>0</v>
      </c>
      <c r="D48" s="3">
        <f t="shared" si="1"/>
        <v>0</v>
      </c>
      <c r="E48" s="3">
        <v>37.979999999999997</v>
      </c>
      <c r="F48" s="4">
        <v>37.979999999999997</v>
      </c>
      <c r="G48" s="3">
        <v>715.48</v>
      </c>
      <c r="H48" s="3">
        <v>882.79</v>
      </c>
      <c r="I48" s="4">
        <v>1598.27</v>
      </c>
      <c r="J48" s="3">
        <v>534</v>
      </c>
      <c r="K48" s="3">
        <v>1212</v>
      </c>
      <c r="L48" s="4">
        <v>1746</v>
      </c>
      <c r="N48">
        <v>0</v>
      </c>
      <c r="Z48" s="3"/>
      <c r="AA48" s="3">
        <f t="shared" si="2"/>
        <v>0</v>
      </c>
      <c r="AB48" s="3">
        <f t="shared" si="3"/>
        <v>0</v>
      </c>
      <c r="AC48">
        <v>0</v>
      </c>
    </row>
    <row r="49" spans="1:29" x14ac:dyDescent="0.3">
      <c r="A49" s="2" t="s">
        <v>1047</v>
      </c>
      <c r="B49" s="3"/>
      <c r="C49" s="3">
        <f t="shared" si="0"/>
        <v>0</v>
      </c>
      <c r="D49" s="3">
        <f t="shared" si="1"/>
        <v>0</v>
      </c>
      <c r="E49" s="3">
        <v>35.42</v>
      </c>
      <c r="F49" s="4">
        <v>35.42</v>
      </c>
      <c r="G49" s="3">
        <v>679.84</v>
      </c>
      <c r="H49" s="3">
        <v>890.04</v>
      </c>
      <c r="I49" s="4">
        <v>1569.88</v>
      </c>
      <c r="J49" s="3">
        <v>612</v>
      </c>
      <c r="K49" s="3">
        <v>1523</v>
      </c>
      <c r="L49" s="4">
        <v>2135</v>
      </c>
      <c r="N49">
        <v>0</v>
      </c>
      <c r="Z49" s="3"/>
      <c r="AA49" s="3">
        <f t="shared" si="2"/>
        <v>0</v>
      </c>
      <c r="AB49" s="3">
        <f t="shared" si="3"/>
        <v>0</v>
      </c>
      <c r="AC49">
        <v>0</v>
      </c>
    </row>
    <row r="50" spans="1:29" x14ac:dyDescent="0.3">
      <c r="A50" s="2" t="s">
        <v>1048</v>
      </c>
      <c r="B50" s="3"/>
      <c r="C50" s="3">
        <f t="shared" si="0"/>
        <v>0</v>
      </c>
      <c r="D50" s="3">
        <f t="shared" si="1"/>
        <v>0</v>
      </c>
      <c r="E50" s="3">
        <v>44.86</v>
      </c>
      <c r="F50" s="4">
        <v>44.86</v>
      </c>
      <c r="G50" s="3">
        <v>705.73</v>
      </c>
      <c r="H50" s="3">
        <v>979.18</v>
      </c>
      <c r="I50" s="4">
        <v>1684.91</v>
      </c>
      <c r="J50" s="3">
        <v>584</v>
      </c>
      <c r="K50" s="3">
        <v>1552</v>
      </c>
      <c r="L50" s="4">
        <v>2136</v>
      </c>
      <c r="N50">
        <v>0</v>
      </c>
      <c r="Z50" s="3"/>
      <c r="AA50" s="3">
        <f t="shared" si="2"/>
        <v>0</v>
      </c>
      <c r="AB50" s="3">
        <f t="shared" si="3"/>
        <v>0</v>
      </c>
      <c r="AC50">
        <v>0</v>
      </c>
    </row>
    <row r="51" spans="1:29" x14ac:dyDescent="0.3">
      <c r="A51" s="2" t="s">
        <v>1049</v>
      </c>
      <c r="B51" s="3">
        <v>52.96</v>
      </c>
      <c r="C51" s="3">
        <f t="shared" si="0"/>
        <v>5.2931417034801208E-3</v>
      </c>
      <c r="D51" s="3">
        <f t="shared" si="1"/>
        <v>3.9209879468119768E-3</v>
      </c>
      <c r="E51" s="3">
        <v>45.91</v>
      </c>
      <c r="F51" s="4">
        <v>98.87</v>
      </c>
      <c r="G51" s="3">
        <v>767.65</v>
      </c>
      <c r="H51" s="3">
        <v>921.41</v>
      </c>
      <c r="I51" s="4">
        <v>1689.06</v>
      </c>
      <c r="J51" s="3">
        <v>753</v>
      </c>
      <c r="K51" s="3">
        <v>1697</v>
      </c>
      <c r="L51" s="4">
        <v>2450</v>
      </c>
      <c r="N51">
        <v>178.5</v>
      </c>
      <c r="Z51" s="3">
        <v>52.96</v>
      </c>
      <c r="AA51" s="3">
        <f t="shared" si="2"/>
        <v>5.2931417034801208E-3</v>
      </c>
      <c r="AB51" s="3">
        <f t="shared" si="3"/>
        <v>3.9209879468119768E-3</v>
      </c>
      <c r="AC51">
        <v>178.5</v>
      </c>
    </row>
    <row r="52" spans="1:29" x14ac:dyDescent="0.3">
      <c r="A52" s="2" t="s">
        <v>1050</v>
      </c>
      <c r="B52" s="3">
        <v>115.71</v>
      </c>
      <c r="C52" s="3">
        <f t="shared" si="0"/>
        <v>1.1564755032282567E-2</v>
      </c>
      <c r="D52" s="3">
        <f t="shared" si="1"/>
        <v>8.5667959842449723E-3</v>
      </c>
      <c r="E52" s="3">
        <v>47.09</v>
      </c>
      <c r="F52" s="4">
        <v>162.80000000000001</v>
      </c>
      <c r="G52" s="3">
        <v>826.92</v>
      </c>
      <c r="H52" s="3">
        <v>993.64</v>
      </c>
      <c r="I52" s="4">
        <v>1820.56</v>
      </c>
      <c r="J52" s="3">
        <v>854</v>
      </c>
      <c r="K52" s="3">
        <v>1947</v>
      </c>
      <c r="L52" s="4">
        <v>2801</v>
      </c>
      <c r="N52">
        <v>513</v>
      </c>
      <c r="Z52" s="3">
        <v>115.71</v>
      </c>
      <c r="AA52" s="3">
        <f t="shared" si="2"/>
        <v>1.1564755032282567E-2</v>
      </c>
      <c r="AB52" s="3">
        <f t="shared" si="3"/>
        <v>8.5667959842449723E-3</v>
      </c>
      <c r="AC52">
        <v>513</v>
      </c>
    </row>
    <row r="53" spans="1:29" x14ac:dyDescent="0.3">
      <c r="A53" s="2" t="s">
        <v>1051</v>
      </c>
      <c r="B53" s="3">
        <v>152.08000000000001</v>
      </c>
      <c r="C53" s="3">
        <f t="shared" si="0"/>
        <v>1.5199792112259383E-2</v>
      </c>
      <c r="D53" s="3">
        <f t="shared" si="1"/>
        <v>1.1259513726419286E-2</v>
      </c>
      <c r="E53" s="3">
        <v>49.69</v>
      </c>
      <c r="F53" s="4">
        <v>201.77</v>
      </c>
      <c r="G53" s="3">
        <v>797.71</v>
      </c>
      <c r="H53" s="3">
        <v>930.61</v>
      </c>
      <c r="I53" s="4">
        <v>1728.32</v>
      </c>
      <c r="J53" s="3">
        <v>742</v>
      </c>
      <c r="K53" s="3">
        <v>1946</v>
      </c>
      <c r="L53" s="4">
        <v>2688</v>
      </c>
      <c r="N53">
        <v>644.80000000000007</v>
      </c>
      <c r="Z53" s="3">
        <v>152.08000000000001</v>
      </c>
      <c r="AA53" s="3">
        <f t="shared" si="2"/>
        <v>1.5199792112259383E-2</v>
      </c>
      <c r="AB53" s="3">
        <f t="shared" si="3"/>
        <v>1.1259513726419286E-2</v>
      </c>
      <c r="AC53">
        <v>644.80000000000007</v>
      </c>
    </row>
    <row r="54" spans="1:29" x14ac:dyDescent="0.3">
      <c r="A54" s="5" t="s">
        <v>1052</v>
      </c>
      <c r="B54" s="6">
        <v>777.97</v>
      </c>
      <c r="C54" s="3">
        <f t="shared" si="0"/>
        <v>7.7755012293361583E-2</v>
      </c>
      <c r="D54" s="3">
        <f t="shared" si="1"/>
        <v>5.7598394882577668E-2</v>
      </c>
      <c r="E54" s="6">
        <v>571.13</v>
      </c>
      <c r="F54" s="6">
        <v>1349</v>
      </c>
      <c r="G54" s="6">
        <v>9456.2000000000007</v>
      </c>
      <c r="H54" s="6">
        <v>11103.5</v>
      </c>
      <c r="I54" s="6">
        <v>20560</v>
      </c>
      <c r="J54" s="6">
        <v>8348</v>
      </c>
      <c r="K54" s="6">
        <v>20243</v>
      </c>
      <c r="L54" s="6">
        <v>28591</v>
      </c>
      <c r="N54">
        <v>3210.6000000000004</v>
      </c>
      <c r="Z54" s="6"/>
      <c r="AA54" s="3">
        <f t="shared" si="2"/>
        <v>0</v>
      </c>
      <c r="AB54" s="3">
        <f t="shared" si="3"/>
        <v>0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A2" workbookViewId="0">
      <selection activeCell="AO19" sqref="AO19"/>
    </sheetView>
  </sheetViews>
  <sheetFormatPr defaultRowHeight="14.4" x14ac:dyDescent="0.3"/>
  <cols>
    <col min="1" max="1" width="18.33203125" customWidth="1"/>
  </cols>
  <sheetData>
    <row r="1" spans="1:29" ht="25.5" customHeight="1" x14ac:dyDescent="0.3">
      <c r="A1" s="234" t="s">
        <v>1053</v>
      </c>
      <c r="B1" s="234" t="s">
        <v>1054</v>
      </c>
      <c r="C1" s="234"/>
      <c r="D1" s="234"/>
      <c r="E1" s="234"/>
      <c r="F1" s="234"/>
      <c r="G1" s="234" t="s">
        <v>1055</v>
      </c>
      <c r="H1" s="234"/>
      <c r="I1" s="234"/>
      <c r="J1" s="234" t="s">
        <v>1056</v>
      </c>
      <c r="K1" s="234"/>
      <c r="L1" s="234"/>
    </row>
    <row r="2" spans="1:29" ht="79.2" x14ac:dyDescent="0.3">
      <c r="A2" s="234"/>
      <c r="B2" s="1" t="s">
        <v>1057</v>
      </c>
      <c r="C2" s="16" t="s">
        <v>1058</v>
      </c>
      <c r="D2" s="16" t="s">
        <v>1059</v>
      </c>
      <c r="E2" s="1" t="s">
        <v>1060</v>
      </c>
      <c r="F2" s="1" t="s">
        <v>1061</v>
      </c>
      <c r="G2" s="1" t="s">
        <v>1062</v>
      </c>
      <c r="H2" s="1" t="s">
        <v>1063</v>
      </c>
      <c r="I2" s="1" t="s">
        <v>1064</v>
      </c>
      <c r="J2" s="1" t="s">
        <v>1065</v>
      </c>
      <c r="K2" s="1" t="s">
        <v>1066</v>
      </c>
      <c r="L2" s="1" t="s">
        <v>1067</v>
      </c>
      <c r="N2" s="15" t="s">
        <v>1068</v>
      </c>
      <c r="Z2" s="14" t="s">
        <v>1069</v>
      </c>
      <c r="AA2" s="16" t="s">
        <v>1070</v>
      </c>
      <c r="AB2" s="16" t="s">
        <v>1071</v>
      </c>
      <c r="AC2" s="15" t="s">
        <v>1072</v>
      </c>
    </row>
    <row r="3" spans="1:29" x14ac:dyDescent="0.3">
      <c r="A3" s="2" t="s">
        <v>1073</v>
      </c>
      <c r="B3" s="3">
        <v>123</v>
      </c>
      <c r="C3" s="3">
        <f>B3/3768</f>
        <v>3.2643312101910828E-2</v>
      </c>
      <c r="D3" s="3">
        <f>B3/6117</f>
        <v>2.0107896027464444E-2</v>
      </c>
      <c r="E3" s="3">
        <v>44.2</v>
      </c>
      <c r="F3" s="3">
        <v>167.2</v>
      </c>
      <c r="G3" s="3">
        <v>731.31</v>
      </c>
      <c r="H3" s="3">
        <v>724.42</v>
      </c>
      <c r="I3" s="3">
        <v>1455.73</v>
      </c>
      <c r="J3" s="3">
        <v>2123</v>
      </c>
      <c r="K3" s="3">
        <v>1427</v>
      </c>
      <c r="L3" s="4">
        <v>1819</v>
      </c>
      <c r="N3">
        <v>719.19999999999993</v>
      </c>
      <c r="Z3" s="3">
        <v>123</v>
      </c>
      <c r="AA3" s="3">
        <f>Z3/3768</f>
        <v>3.2643312101910828E-2</v>
      </c>
      <c r="AB3" s="3">
        <f>Z3/6117</f>
        <v>2.0107896027464444E-2</v>
      </c>
      <c r="AC3">
        <v>719.19999999999993</v>
      </c>
    </row>
    <row r="4" spans="1:29" x14ac:dyDescent="0.3">
      <c r="A4" s="2" t="s">
        <v>1074</v>
      </c>
      <c r="B4" s="3">
        <v>138.24</v>
      </c>
      <c r="C4" s="3">
        <f t="shared" ref="C4:C41" si="0">B4/3768</f>
        <v>3.6687898089171979E-2</v>
      </c>
      <c r="D4" s="3">
        <f t="shared" ref="D4:D41" si="1">B4/6117</f>
        <v>2.2599313388916138E-2</v>
      </c>
      <c r="E4" s="3">
        <v>35.799999999999997</v>
      </c>
      <c r="F4" s="3">
        <v>174.04</v>
      </c>
      <c r="G4" s="3">
        <v>719.65</v>
      </c>
      <c r="H4" s="3">
        <v>709.93</v>
      </c>
      <c r="I4" s="3">
        <v>1429.58</v>
      </c>
      <c r="J4" s="3">
        <v>2119</v>
      </c>
      <c r="K4" s="3">
        <v>1599</v>
      </c>
      <c r="L4" s="4">
        <v>1754</v>
      </c>
      <c r="N4">
        <v>838.09999999999991</v>
      </c>
      <c r="Z4" s="3">
        <v>138.24</v>
      </c>
      <c r="AA4" s="3">
        <f t="shared" ref="AA4:AA41" si="2">Z4/3768</f>
        <v>3.6687898089171979E-2</v>
      </c>
      <c r="AB4" s="3">
        <f t="shared" ref="AB4:AB41" si="3">Z4/6117</f>
        <v>2.2599313388916138E-2</v>
      </c>
      <c r="AC4">
        <v>838.09999999999991</v>
      </c>
    </row>
    <row r="5" spans="1:29" x14ac:dyDescent="0.3">
      <c r="A5" s="2" t="s">
        <v>1075</v>
      </c>
      <c r="B5" s="3">
        <v>83</v>
      </c>
      <c r="C5" s="3">
        <f t="shared" si="0"/>
        <v>2.2027600849256899E-2</v>
      </c>
      <c r="D5" s="3">
        <f t="shared" si="1"/>
        <v>1.3568742847801209E-2</v>
      </c>
      <c r="E5" s="7">
        <v>41.07</v>
      </c>
      <c r="F5" s="3">
        <v>124.07</v>
      </c>
      <c r="G5" s="3">
        <v>652.54</v>
      </c>
      <c r="H5" s="3">
        <v>726.74</v>
      </c>
      <c r="I5" s="3">
        <v>1379.28</v>
      </c>
      <c r="J5" s="3">
        <v>2051</v>
      </c>
      <c r="K5" s="3">
        <v>1629</v>
      </c>
      <c r="L5" s="4">
        <v>1674</v>
      </c>
      <c r="N5">
        <v>530.1</v>
      </c>
      <c r="Z5" s="3">
        <v>83</v>
      </c>
      <c r="AA5" s="3">
        <f t="shared" si="2"/>
        <v>2.2027600849256899E-2</v>
      </c>
      <c r="AB5" s="3">
        <f t="shared" si="3"/>
        <v>1.3568742847801209E-2</v>
      </c>
      <c r="AC5">
        <v>530.1</v>
      </c>
    </row>
    <row r="6" spans="1:29" x14ac:dyDescent="0.3">
      <c r="A6" s="2" t="s">
        <v>1076</v>
      </c>
      <c r="B6" s="3">
        <v>32</v>
      </c>
      <c r="C6" s="3">
        <f t="shared" si="0"/>
        <v>8.4925690021231421E-3</v>
      </c>
      <c r="D6" s="3">
        <f t="shared" si="1"/>
        <v>5.2313225437305867E-3</v>
      </c>
      <c r="E6" s="3">
        <v>45.08</v>
      </c>
      <c r="F6" s="3">
        <v>77.08</v>
      </c>
      <c r="G6" s="3">
        <v>669.02</v>
      </c>
      <c r="H6" s="3">
        <v>755.3</v>
      </c>
      <c r="I6" s="3">
        <v>1424.32</v>
      </c>
      <c r="J6" s="3">
        <v>1635</v>
      </c>
      <c r="K6" s="3">
        <v>1339</v>
      </c>
      <c r="L6" s="4">
        <v>1642</v>
      </c>
      <c r="N6">
        <v>118.80000000000001</v>
      </c>
      <c r="Z6" s="3">
        <v>32</v>
      </c>
      <c r="AA6" s="3">
        <f t="shared" si="2"/>
        <v>8.4925690021231421E-3</v>
      </c>
      <c r="AB6" s="3">
        <f t="shared" si="3"/>
        <v>5.2313225437305867E-3</v>
      </c>
      <c r="AC6">
        <v>118.80000000000001</v>
      </c>
    </row>
    <row r="7" spans="1:29" x14ac:dyDescent="0.3">
      <c r="A7" s="2" t="s">
        <v>1077</v>
      </c>
      <c r="B7" s="3"/>
      <c r="C7" s="3">
        <f t="shared" si="0"/>
        <v>0</v>
      </c>
      <c r="D7" s="3">
        <f t="shared" si="1"/>
        <v>0</v>
      </c>
      <c r="E7" s="3">
        <v>37.65</v>
      </c>
      <c r="F7" s="3">
        <v>37.65</v>
      </c>
      <c r="G7" s="3">
        <v>617.16999999999996</v>
      </c>
      <c r="H7" s="3">
        <v>774.7</v>
      </c>
      <c r="I7" s="3">
        <v>1391.87</v>
      </c>
      <c r="J7" s="3">
        <v>1551</v>
      </c>
      <c r="K7" s="3">
        <v>880</v>
      </c>
      <c r="L7" s="4">
        <v>1482</v>
      </c>
      <c r="N7">
        <v>0</v>
      </c>
      <c r="Z7" s="3"/>
      <c r="AA7" s="3">
        <f t="shared" si="2"/>
        <v>0</v>
      </c>
      <c r="AB7" s="3">
        <f t="shared" si="3"/>
        <v>0</v>
      </c>
      <c r="AC7">
        <v>0</v>
      </c>
    </row>
    <row r="8" spans="1:29" x14ac:dyDescent="0.3">
      <c r="A8" s="2" t="s">
        <v>1078</v>
      </c>
      <c r="B8" s="3"/>
      <c r="C8" s="3">
        <f t="shared" si="0"/>
        <v>0</v>
      </c>
      <c r="D8" s="3">
        <f t="shared" si="1"/>
        <v>0</v>
      </c>
      <c r="E8" s="3">
        <v>30.78</v>
      </c>
      <c r="F8" s="3">
        <v>30.78</v>
      </c>
      <c r="G8" s="3">
        <v>483.21</v>
      </c>
      <c r="H8" s="3">
        <v>793.84</v>
      </c>
      <c r="I8" s="3">
        <v>1277.05</v>
      </c>
      <c r="J8" s="3">
        <v>1843</v>
      </c>
      <c r="K8" s="3">
        <v>1048</v>
      </c>
      <c r="L8" s="4">
        <v>1757</v>
      </c>
      <c r="N8">
        <v>0</v>
      </c>
      <c r="Z8" s="3"/>
      <c r="AA8" s="3">
        <f t="shared" si="2"/>
        <v>0</v>
      </c>
      <c r="AB8" s="3">
        <f t="shared" si="3"/>
        <v>0</v>
      </c>
      <c r="AC8">
        <v>0</v>
      </c>
    </row>
    <row r="9" spans="1:29" x14ac:dyDescent="0.3">
      <c r="A9" s="2" t="s">
        <v>1079</v>
      </c>
      <c r="B9" s="3"/>
      <c r="C9" s="3">
        <f t="shared" si="0"/>
        <v>0</v>
      </c>
      <c r="D9" s="3">
        <f t="shared" si="1"/>
        <v>0</v>
      </c>
      <c r="E9" s="3">
        <v>29.5</v>
      </c>
      <c r="F9" s="3">
        <v>29.5</v>
      </c>
      <c r="G9" s="3">
        <v>463.08</v>
      </c>
      <c r="H9" s="3">
        <v>718.49</v>
      </c>
      <c r="I9" s="3">
        <v>1181.57</v>
      </c>
      <c r="J9" s="3">
        <v>1571</v>
      </c>
      <c r="K9" s="3">
        <v>878</v>
      </c>
      <c r="L9" s="4">
        <v>1551</v>
      </c>
      <c r="N9">
        <v>0</v>
      </c>
      <c r="Z9" s="3"/>
      <c r="AA9" s="3">
        <f t="shared" si="2"/>
        <v>0</v>
      </c>
      <c r="AB9" s="3">
        <f t="shared" si="3"/>
        <v>0</v>
      </c>
      <c r="AC9">
        <v>0</v>
      </c>
    </row>
    <row r="10" spans="1:29" x14ac:dyDescent="0.3">
      <c r="A10" s="2" t="s">
        <v>1080</v>
      </c>
      <c r="B10" s="3"/>
      <c r="C10" s="3">
        <f t="shared" si="0"/>
        <v>0</v>
      </c>
      <c r="D10" s="3">
        <f t="shared" si="1"/>
        <v>0</v>
      </c>
      <c r="E10" s="3">
        <v>27.9</v>
      </c>
      <c r="F10" s="3">
        <v>27.9</v>
      </c>
      <c r="G10" s="3">
        <v>506.89</v>
      </c>
      <c r="H10" s="3">
        <v>780.67</v>
      </c>
      <c r="I10" s="3">
        <v>1287.56</v>
      </c>
      <c r="J10" s="3">
        <v>1203</v>
      </c>
      <c r="K10" s="3">
        <v>660</v>
      </c>
      <c r="L10" s="4">
        <v>1859</v>
      </c>
      <c r="N10">
        <v>0</v>
      </c>
      <c r="Z10" s="3"/>
      <c r="AA10" s="3">
        <f t="shared" si="2"/>
        <v>0</v>
      </c>
      <c r="AB10" s="3">
        <f t="shared" si="3"/>
        <v>0</v>
      </c>
      <c r="AC10">
        <v>0</v>
      </c>
    </row>
    <row r="11" spans="1:29" x14ac:dyDescent="0.3">
      <c r="A11" s="2" t="s">
        <v>1081</v>
      </c>
      <c r="B11" s="3"/>
      <c r="C11" s="3">
        <f t="shared" si="0"/>
        <v>0</v>
      </c>
      <c r="D11" s="3">
        <f t="shared" si="1"/>
        <v>0</v>
      </c>
      <c r="E11" s="3">
        <v>29.56</v>
      </c>
      <c r="F11" s="3">
        <v>29.56</v>
      </c>
      <c r="G11" s="3">
        <v>534.17999999999995</v>
      </c>
      <c r="H11" s="3">
        <v>711.48</v>
      </c>
      <c r="I11" s="3">
        <v>1245.6600000000001</v>
      </c>
      <c r="J11" s="3">
        <v>1614</v>
      </c>
      <c r="K11" s="3">
        <v>974</v>
      </c>
      <c r="L11" s="4">
        <v>1592</v>
      </c>
      <c r="N11">
        <v>0</v>
      </c>
      <c r="Z11" s="3"/>
      <c r="AA11" s="3">
        <f t="shared" si="2"/>
        <v>0</v>
      </c>
      <c r="AB11" s="3">
        <f t="shared" si="3"/>
        <v>0</v>
      </c>
      <c r="AC11">
        <v>0</v>
      </c>
    </row>
    <row r="12" spans="1:29" x14ac:dyDescent="0.3">
      <c r="A12" s="2" t="s">
        <v>1082</v>
      </c>
      <c r="B12" s="3">
        <v>24</v>
      </c>
      <c r="C12" s="3">
        <f t="shared" si="0"/>
        <v>6.369426751592357E-3</v>
      </c>
      <c r="D12" s="3">
        <f t="shared" si="1"/>
        <v>3.9234919077979404E-3</v>
      </c>
      <c r="E12" s="3">
        <v>38.83</v>
      </c>
      <c r="F12" s="3">
        <v>62.83</v>
      </c>
      <c r="G12" s="3">
        <v>540.16</v>
      </c>
      <c r="H12" s="3">
        <v>730.87</v>
      </c>
      <c r="I12" s="3">
        <v>1271.03</v>
      </c>
      <c r="J12" s="3">
        <v>1072</v>
      </c>
      <c r="K12" s="3">
        <v>880</v>
      </c>
      <c r="L12" s="4">
        <v>1702</v>
      </c>
      <c r="N12">
        <v>187</v>
      </c>
      <c r="Z12" s="3">
        <v>24</v>
      </c>
      <c r="AA12" s="3">
        <f t="shared" si="2"/>
        <v>6.369426751592357E-3</v>
      </c>
      <c r="AB12" s="3">
        <f t="shared" si="3"/>
        <v>3.9234919077979404E-3</v>
      </c>
      <c r="AC12">
        <v>187</v>
      </c>
    </row>
    <row r="13" spans="1:29" x14ac:dyDescent="0.3">
      <c r="A13" s="2" t="s">
        <v>1083</v>
      </c>
      <c r="B13" s="3">
        <v>68</v>
      </c>
      <c r="C13" s="3">
        <f t="shared" si="0"/>
        <v>1.8046709129511677E-2</v>
      </c>
      <c r="D13" s="3">
        <f t="shared" si="1"/>
        <v>1.1116560405427496E-2</v>
      </c>
      <c r="E13" s="3">
        <v>50.33</v>
      </c>
      <c r="F13" s="3">
        <v>118.33</v>
      </c>
      <c r="G13" s="3">
        <v>641.72</v>
      </c>
      <c r="H13" s="3">
        <v>778.47</v>
      </c>
      <c r="I13" s="3">
        <v>1420.19</v>
      </c>
      <c r="J13" s="3">
        <v>1253</v>
      </c>
      <c r="K13" s="3">
        <v>1521</v>
      </c>
      <c r="L13" s="4">
        <v>1876</v>
      </c>
      <c r="N13">
        <v>435</v>
      </c>
      <c r="Z13" s="3">
        <v>68</v>
      </c>
      <c r="AA13" s="3">
        <f t="shared" si="2"/>
        <v>1.8046709129511677E-2</v>
      </c>
      <c r="AB13" s="3">
        <f t="shared" si="3"/>
        <v>1.1116560405427496E-2</v>
      </c>
      <c r="AC13">
        <v>435</v>
      </c>
    </row>
    <row r="14" spans="1:29" x14ac:dyDescent="0.3">
      <c r="A14" s="2" t="s">
        <v>1084</v>
      </c>
      <c r="B14" s="3">
        <v>125</v>
      </c>
      <c r="C14" s="3">
        <f t="shared" si="0"/>
        <v>3.3174097664543524E-2</v>
      </c>
      <c r="D14" s="3">
        <f t="shared" si="1"/>
        <v>2.0434853686447606E-2</v>
      </c>
      <c r="E14" s="3">
        <v>37.89</v>
      </c>
      <c r="F14" s="3">
        <v>162.88999999999999</v>
      </c>
      <c r="G14" s="3">
        <v>606.34</v>
      </c>
      <c r="H14" s="3">
        <v>734.93</v>
      </c>
      <c r="I14" s="3">
        <v>1341.27</v>
      </c>
      <c r="J14" s="3">
        <v>1309</v>
      </c>
      <c r="K14" s="3">
        <v>1644</v>
      </c>
      <c r="L14" s="4">
        <v>1585</v>
      </c>
      <c r="N14">
        <v>734.69999999999993</v>
      </c>
      <c r="Z14" s="3">
        <v>125</v>
      </c>
      <c r="AA14" s="3">
        <f t="shared" si="2"/>
        <v>3.3174097664543524E-2</v>
      </c>
      <c r="AB14" s="3">
        <f t="shared" si="3"/>
        <v>2.0434853686447606E-2</v>
      </c>
      <c r="AC14">
        <v>734.69999999999993</v>
      </c>
    </row>
    <row r="15" spans="1:29" x14ac:dyDescent="0.3">
      <c r="A15" s="5" t="s">
        <v>1085</v>
      </c>
      <c r="B15" s="6">
        <v>593.24</v>
      </c>
      <c r="C15" s="3">
        <f t="shared" si="0"/>
        <v>0.1574416135881104</v>
      </c>
      <c r="D15" s="3">
        <f t="shared" si="1"/>
        <v>9.6982180807585416E-2</v>
      </c>
      <c r="E15" s="6">
        <v>448.59</v>
      </c>
      <c r="F15" s="6">
        <v>1041.8</v>
      </c>
      <c r="G15" s="6">
        <v>7165.3</v>
      </c>
      <c r="H15" s="6">
        <v>8939.84</v>
      </c>
      <c r="I15" s="6">
        <v>16105</v>
      </c>
      <c r="J15" s="6">
        <v>19344</v>
      </c>
      <c r="K15" s="6">
        <v>14479</v>
      </c>
      <c r="L15" s="6">
        <v>33823</v>
      </c>
      <c r="M15" s="17">
        <v>2012</v>
      </c>
      <c r="N15">
        <v>3562.8999999999996</v>
      </c>
      <c r="Z15" s="6"/>
      <c r="AA15" s="3">
        <f t="shared" si="2"/>
        <v>0</v>
      </c>
      <c r="AB15" s="3">
        <f t="shared" si="3"/>
        <v>0</v>
      </c>
    </row>
    <row r="16" spans="1:29" x14ac:dyDescent="0.3">
      <c r="A16" s="2" t="s">
        <v>1086</v>
      </c>
      <c r="B16" s="3">
        <v>137</v>
      </c>
      <c r="C16" s="3">
        <f t="shared" si="0"/>
        <v>3.6358811040339702E-2</v>
      </c>
      <c r="D16" s="3">
        <f t="shared" si="1"/>
        <v>2.2396599640346574E-2</v>
      </c>
      <c r="E16" s="3">
        <v>35.700000000000003</v>
      </c>
      <c r="F16" s="3">
        <v>172.7</v>
      </c>
      <c r="G16" s="3">
        <v>656.51</v>
      </c>
      <c r="H16" s="3">
        <v>729.91</v>
      </c>
      <c r="I16" s="3">
        <v>1386.42</v>
      </c>
      <c r="J16" s="3">
        <v>1143</v>
      </c>
      <c r="K16" s="3">
        <v>1518</v>
      </c>
      <c r="L16" s="4">
        <v>1432</v>
      </c>
      <c r="N16">
        <v>790.5</v>
      </c>
      <c r="Z16" s="3">
        <v>137</v>
      </c>
      <c r="AA16" s="3">
        <f t="shared" si="2"/>
        <v>3.6358811040339702E-2</v>
      </c>
      <c r="AB16" s="3">
        <f t="shared" si="3"/>
        <v>2.2396599640346574E-2</v>
      </c>
      <c r="AC16">
        <v>790.5</v>
      </c>
    </row>
    <row r="17" spans="1:29" x14ac:dyDescent="0.3">
      <c r="A17" s="2" t="s">
        <v>1087</v>
      </c>
      <c r="B17" s="3">
        <v>89</v>
      </c>
      <c r="C17" s="3">
        <f t="shared" si="0"/>
        <v>2.3619957537154991E-2</v>
      </c>
      <c r="D17" s="3">
        <f t="shared" si="1"/>
        <v>1.4549615824750695E-2</v>
      </c>
      <c r="E17" s="3">
        <v>37.81</v>
      </c>
      <c r="F17" s="3">
        <v>126.81</v>
      </c>
      <c r="G17" s="3">
        <v>634.15</v>
      </c>
      <c r="H17" s="3">
        <v>661.9</v>
      </c>
      <c r="I17" s="3">
        <v>1296.05</v>
      </c>
      <c r="J17" s="3">
        <v>1937</v>
      </c>
      <c r="K17" s="3">
        <v>1871</v>
      </c>
      <c r="L17" s="4">
        <v>1457</v>
      </c>
      <c r="N17">
        <v>557.19999999999993</v>
      </c>
      <c r="Z17" s="3">
        <v>89</v>
      </c>
      <c r="AA17" s="3">
        <f t="shared" si="2"/>
        <v>2.3619957537154991E-2</v>
      </c>
      <c r="AB17" s="3">
        <f t="shared" si="3"/>
        <v>1.4549615824750695E-2</v>
      </c>
      <c r="AC17">
        <v>557.19999999999993</v>
      </c>
    </row>
    <row r="18" spans="1:29" x14ac:dyDescent="0.3">
      <c r="A18" s="2" t="s">
        <v>1088</v>
      </c>
      <c r="B18" s="3">
        <v>125</v>
      </c>
      <c r="C18" s="3">
        <f t="shared" si="0"/>
        <v>3.3174097664543524E-2</v>
      </c>
      <c r="D18" s="3">
        <f t="shared" si="1"/>
        <v>2.0434853686447606E-2</v>
      </c>
      <c r="E18" s="3">
        <v>38.43</v>
      </c>
      <c r="F18" s="3">
        <v>163.43</v>
      </c>
      <c r="G18" s="3">
        <v>661.77</v>
      </c>
      <c r="H18" s="3">
        <v>668.66</v>
      </c>
      <c r="I18" s="3">
        <v>1330.43</v>
      </c>
      <c r="J18" s="3">
        <v>1782</v>
      </c>
      <c r="K18" s="3">
        <v>1849</v>
      </c>
      <c r="L18" s="4">
        <v>1497</v>
      </c>
      <c r="N18">
        <v>713</v>
      </c>
      <c r="Z18" s="3">
        <v>125</v>
      </c>
      <c r="AA18" s="3">
        <f t="shared" si="2"/>
        <v>3.3174097664543524E-2</v>
      </c>
      <c r="AB18" s="3">
        <f t="shared" si="3"/>
        <v>2.0434853686447606E-2</v>
      </c>
      <c r="AC18">
        <v>713</v>
      </c>
    </row>
    <row r="19" spans="1:29" x14ac:dyDescent="0.3">
      <c r="A19" s="2" t="s">
        <v>1089</v>
      </c>
      <c r="B19" s="3">
        <v>42</v>
      </c>
      <c r="C19" s="3">
        <f t="shared" si="0"/>
        <v>1.1146496815286623E-2</v>
      </c>
      <c r="D19" s="3">
        <f t="shared" si="1"/>
        <v>6.8661108386463953E-3</v>
      </c>
      <c r="E19" s="3">
        <v>45</v>
      </c>
      <c r="F19" s="3">
        <v>87</v>
      </c>
      <c r="G19" s="3">
        <v>613.19000000000005</v>
      </c>
      <c r="H19" s="3">
        <v>694.17</v>
      </c>
      <c r="I19" s="3">
        <v>1307.3599999999999</v>
      </c>
      <c r="J19" s="3">
        <v>764</v>
      </c>
      <c r="K19" s="3">
        <v>1419</v>
      </c>
      <c r="L19" s="4">
        <v>1430</v>
      </c>
      <c r="N19">
        <v>188.7</v>
      </c>
      <c r="Z19" s="3">
        <v>42</v>
      </c>
      <c r="AA19" s="3">
        <f t="shared" si="2"/>
        <v>1.1146496815286623E-2</v>
      </c>
      <c r="AB19" s="3">
        <f t="shared" si="3"/>
        <v>6.8661108386463953E-3</v>
      </c>
      <c r="AC19">
        <v>188.7</v>
      </c>
    </row>
    <row r="20" spans="1:29" x14ac:dyDescent="0.3">
      <c r="A20" s="2" t="s">
        <v>1090</v>
      </c>
      <c r="B20" s="3"/>
      <c r="C20" s="3">
        <f t="shared" si="0"/>
        <v>0</v>
      </c>
      <c r="D20" s="3">
        <f t="shared" si="1"/>
        <v>0</v>
      </c>
      <c r="E20" s="3">
        <v>41</v>
      </c>
      <c r="F20" s="3">
        <v>41</v>
      </c>
      <c r="G20" s="3">
        <v>613.55999999999995</v>
      </c>
      <c r="H20" s="3">
        <v>736.66</v>
      </c>
      <c r="I20" s="3">
        <v>1350.22</v>
      </c>
      <c r="J20" s="3">
        <v>755</v>
      </c>
      <c r="K20" s="3">
        <v>894</v>
      </c>
      <c r="L20" s="4">
        <v>1506</v>
      </c>
      <c r="N20">
        <v>0</v>
      </c>
      <c r="Z20" s="3"/>
      <c r="AA20" s="3">
        <f t="shared" si="2"/>
        <v>0</v>
      </c>
      <c r="AB20" s="3">
        <f t="shared" si="3"/>
        <v>0</v>
      </c>
      <c r="AC20">
        <v>0</v>
      </c>
    </row>
    <row r="21" spans="1:29" x14ac:dyDescent="0.3">
      <c r="A21" s="2" t="s">
        <v>1091</v>
      </c>
      <c r="B21" s="3"/>
      <c r="C21" s="3">
        <f t="shared" si="0"/>
        <v>0</v>
      </c>
      <c r="D21" s="3">
        <f t="shared" si="1"/>
        <v>0</v>
      </c>
      <c r="E21" s="3">
        <v>22</v>
      </c>
      <c r="F21" s="3">
        <v>22</v>
      </c>
      <c r="G21" s="3">
        <v>486.89</v>
      </c>
      <c r="H21" s="3">
        <v>766.62</v>
      </c>
      <c r="I21" s="3">
        <v>1253.51</v>
      </c>
      <c r="J21" s="3">
        <v>940</v>
      </c>
      <c r="K21" s="3">
        <v>338</v>
      </c>
      <c r="L21" s="4">
        <v>1513</v>
      </c>
      <c r="N21">
        <v>0</v>
      </c>
      <c r="Z21" s="3"/>
      <c r="AA21" s="3">
        <f t="shared" si="2"/>
        <v>0</v>
      </c>
      <c r="AB21" s="3">
        <f t="shared" si="3"/>
        <v>0</v>
      </c>
      <c r="AC21">
        <v>0</v>
      </c>
    </row>
    <row r="22" spans="1:29" x14ac:dyDescent="0.3">
      <c r="A22" s="2" t="s">
        <v>1092</v>
      </c>
      <c r="B22" s="3"/>
      <c r="C22" s="3">
        <f t="shared" si="0"/>
        <v>0</v>
      </c>
      <c r="D22" s="3">
        <f t="shared" si="1"/>
        <v>0</v>
      </c>
      <c r="E22" s="3">
        <v>42</v>
      </c>
      <c r="F22" s="3">
        <v>42</v>
      </c>
      <c r="G22" s="3">
        <v>490.35</v>
      </c>
      <c r="H22" s="3">
        <v>713.28</v>
      </c>
      <c r="I22" s="3">
        <v>1203.6300000000001</v>
      </c>
      <c r="J22" s="3">
        <v>1026</v>
      </c>
      <c r="K22" s="3">
        <v>698</v>
      </c>
      <c r="L22" s="4">
        <v>1525</v>
      </c>
      <c r="N22">
        <v>0</v>
      </c>
      <c r="Z22" s="3"/>
      <c r="AA22" s="3">
        <f t="shared" si="2"/>
        <v>0</v>
      </c>
      <c r="AB22" s="3">
        <f t="shared" si="3"/>
        <v>0</v>
      </c>
      <c r="AC22">
        <v>0</v>
      </c>
    </row>
    <row r="23" spans="1:29" x14ac:dyDescent="0.3">
      <c r="A23" s="2" t="s">
        <v>1093</v>
      </c>
      <c r="B23" s="3"/>
      <c r="C23" s="3">
        <f t="shared" si="0"/>
        <v>0</v>
      </c>
      <c r="D23" s="3">
        <f t="shared" si="1"/>
        <v>0</v>
      </c>
      <c r="E23" s="3">
        <v>38</v>
      </c>
      <c r="F23" s="3">
        <v>38</v>
      </c>
      <c r="G23" s="3">
        <v>496.89</v>
      </c>
      <c r="H23" s="3">
        <v>734.11</v>
      </c>
      <c r="I23" s="3">
        <v>1231</v>
      </c>
      <c r="J23" s="3">
        <v>739</v>
      </c>
      <c r="K23" s="3">
        <v>806</v>
      </c>
      <c r="L23" s="4">
        <v>1425</v>
      </c>
      <c r="N23">
        <v>0</v>
      </c>
      <c r="Z23" s="3"/>
      <c r="AA23" s="3">
        <f t="shared" si="2"/>
        <v>0</v>
      </c>
      <c r="AB23" s="3">
        <f t="shared" si="3"/>
        <v>0</v>
      </c>
      <c r="AC23">
        <v>0</v>
      </c>
    </row>
    <row r="24" spans="1:29" x14ac:dyDescent="0.3">
      <c r="A24" s="2" t="s">
        <v>1094</v>
      </c>
      <c r="B24" s="3"/>
      <c r="C24" s="3">
        <f t="shared" si="0"/>
        <v>0</v>
      </c>
      <c r="D24" s="3">
        <f t="shared" si="1"/>
        <v>0</v>
      </c>
      <c r="E24" s="3">
        <v>43</v>
      </c>
      <c r="F24" s="3">
        <v>43</v>
      </c>
      <c r="G24" s="3">
        <v>543.57000000000005</v>
      </c>
      <c r="H24" s="3">
        <v>735.71</v>
      </c>
      <c r="I24" s="3">
        <v>1279.28</v>
      </c>
      <c r="J24" s="3">
        <v>1107</v>
      </c>
      <c r="K24" s="3">
        <v>893</v>
      </c>
      <c r="L24" s="4">
        <v>1519</v>
      </c>
      <c r="N24">
        <v>0</v>
      </c>
      <c r="Z24" s="3"/>
      <c r="AA24" s="3">
        <f t="shared" si="2"/>
        <v>0</v>
      </c>
      <c r="AB24" s="3">
        <f t="shared" si="3"/>
        <v>0</v>
      </c>
      <c r="AC24">
        <v>0</v>
      </c>
    </row>
    <row r="25" spans="1:29" x14ac:dyDescent="0.3">
      <c r="A25" s="2" t="s">
        <v>1095</v>
      </c>
      <c r="B25" s="3">
        <v>45.9</v>
      </c>
      <c r="C25" s="3">
        <f t="shared" si="0"/>
        <v>1.2181528662420381E-2</v>
      </c>
      <c r="D25" s="3">
        <f t="shared" si="1"/>
        <v>7.5036782736635603E-3</v>
      </c>
      <c r="E25" s="3">
        <v>44.96</v>
      </c>
      <c r="F25" s="3">
        <v>90.86</v>
      </c>
      <c r="G25" s="3">
        <v>569.5</v>
      </c>
      <c r="H25" s="3">
        <v>761.34</v>
      </c>
      <c r="I25" s="3">
        <v>1330.84</v>
      </c>
      <c r="J25" s="3">
        <v>1035</v>
      </c>
      <c r="K25" s="3">
        <v>953</v>
      </c>
      <c r="L25" s="4">
        <v>1508</v>
      </c>
      <c r="N25">
        <v>303</v>
      </c>
      <c r="Z25" s="3">
        <v>45.9</v>
      </c>
      <c r="AA25" s="3">
        <f t="shared" si="2"/>
        <v>1.2181528662420381E-2</v>
      </c>
      <c r="AB25" s="3">
        <f t="shared" si="3"/>
        <v>7.5036782736635603E-3</v>
      </c>
      <c r="AC25">
        <v>303</v>
      </c>
    </row>
    <row r="26" spans="1:29" x14ac:dyDescent="0.3">
      <c r="A26" s="2" t="s">
        <v>1096</v>
      </c>
      <c r="B26" s="3">
        <v>55</v>
      </c>
      <c r="C26" s="3">
        <f t="shared" si="0"/>
        <v>1.4596602972399151E-2</v>
      </c>
      <c r="D26" s="3">
        <f t="shared" si="1"/>
        <v>8.9913356220369459E-3</v>
      </c>
      <c r="E26" s="3">
        <v>44</v>
      </c>
      <c r="F26" s="3">
        <v>99</v>
      </c>
      <c r="G26" s="3">
        <v>612.67999999999995</v>
      </c>
      <c r="H26" s="3">
        <v>739.54</v>
      </c>
      <c r="I26" s="3">
        <v>1352.22</v>
      </c>
      <c r="J26" s="3">
        <v>1759</v>
      </c>
      <c r="K26" s="3">
        <v>1672</v>
      </c>
      <c r="L26" s="4">
        <v>1499</v>
      </c>
      <c r="N26">
        <v>408</v>
      </c>
      <c r="Z26" s="3">
        <v>55</v>
      </c>
      <c r="AA26" s="3">
        <f t="shared" si="2"/>
        <v>1.4596602972399151E-2</v>
      </c>
      <c r="AB26" s="3">
        <f t="shared" si="3"/>
        <v>8.9913356220369459E-3</v>
      </c>
      <c r="AC26">
        <v>408</v>
      </c>
    </row>
    <row r="27" spans="1:29" x14ac:dyDescent="0.3">
      <c r="A27" s="2" t="s">
        <v>1097</v>
      </c>
      <c r="B27" s="3">
        <v>85</v>
      </c>
      <c r="C27" s="3">
        <f t="shared" si="0"/>
        <v>2.2558386411889595E-2</v>
      </c>
      <c r="D27" s="3">
        <f t="shared" si="1"/>
        <v>1.3895700506784372E-2</v>
      </c>
      <c r="E27" s="3">
        <v>49</v>
      </c>
      <c r="F27" s="3">
        <v>134</v>
      </c>
      <c r="G27" s="3">
        <v>621.52</v>
      </c>
      <c r="H27" s="3">
        <v>755.39</v>
      </c>
      <c r="I27" s="3">
        <v>1376.91</v>
      </c>
      <c r="J27" s="3">
        <v>1594</v>
      </c>
      <c r="K27" s="3">
        <v>1490</v>
      </c>
      <c r="L27" s="4">
        <v>1483</v>
      </c>
      <c r="N27">
        <v>564.19999999999993</v>
      </c>
      <c r="Z27" s="3">
        <v>85</v>
      </c>
      <c r="AA27" s="3">
        <f t="shared" si="2"/>
        <v>2.2558386411889595E-2</v>
      </c>
      <c r="AB27" s="3">
        <f t="shared" si="3"/>
        <v>1.3895700506784372E-2</v>
      </c>
      <c r="AC27">
        <v>564.19999999999993</v>
      </c>
    </row>
    <row r="28" spans="1:29" x14ac:dyDescent="0.3">
      <c r="A28" s="5" t="s">
        <v>1098</v>
      </c>
      <c r="B28" s="6">
        <v>578.9</v>
      </c>
      <c r="C28" s="3">
        <f t="shared" si="0"/>
        <v>0.15363588110403398</v>
      </c>
      <c r="D28" s="3">
        <f t="shared" si="1"/>
        <v>9.4637894392676142E-2</v>
      </c>
      <c r="E28" s="6">
        <v>480.9</v>
      </c>
      <c r="F28" s="6">
        <v>1059.8</v>
      </c>
      <c r="G28" s="6">
        <v>7000.6</v>
      </c>
      <c r="H28" s="6">
        <v>8697.2900000000009</v>
      </c>
      <c r="I28" s="6">
        <v>15698</v>
      </c>
      <c r="J28" s="6">
        <v>14581</v>
      </c>
      <c r="K28" s="6">
        <v>14401</v>
      </c>
      <c r="L28" s="6">
        <v>28982</v>
      </c>
      <c r="M28" s="17">
        <v>2013</v>
      </c>
      <c r="N28">
        <v>3524.5999999999995</v>
      </c>
      <c r="Z28" s="6"/>
      <c r="AA28" s="3">
        <f t="shared" si="2"/>
        <v>0</v>
      </c>
      <c r="AB28" s="3">
        <f t="shared" si="3"/>
        <v>0</v>
      </c>
    </row>
    <row r="29" spans="1:29" x14ac:dyDescent="0.3">
      <c r="A29" s="2" t="s">
        <v>1099</v>
      </c>
      <c r="B29" s="3">
        <v>119</v>
      </c>
      <c r="C29" s="3">
        <f t="shared" si="0"/>
        <v>3.1581740976645435E-2</v>
      </c>
      <c r="D29" s="3">
        <f t="shared" si="1"/>
        <v>1.9453980709498119E-2</v>
      </c>
      <c r="E29" s="3">
        <v>49</v>
      </c>
      <c r="F29" s="3">
        <v>168</v>
      </c>
      <c r="G29" s="3">
        <v>625.04999999999995</v>
      </c>
      <c r="H29" s="3">
        <v>708.05</v>
      </c>
      <c r="I29" s="3">
        <v>1333.1</v>
      </c>
      <c r="J29" s="3">
        <v>1373</v>
      </c>
      <c r="K29" s="3">
        <v>1216</v>
      </c>
      <c r="L29" s="4">
        <v>1064</v>
      </c>
      <c r="N29">
        <v>790.5</v>
      </c>
      <c r="Z29" s="3">
        <v>119</v>
      </c>
      <c r="AA29" s="3">
        <f t="shared" si="2"/>
        <v>3.1581740976645435E-2</v>
      </c>
      <c r="AB29" s="3">
        <f t="shared" si="3"/>
        <v>1.9453980709498119E-2</v>
      </c>
      <c r="AC29">
        <v>790.5</v>
      </c>
    </row>
    <row r="30" spans="1:29" x14ac:dyDescent="0.3">
      <c r="A30" s="2" t="s">
        <v>1100</v>
      </c>
      <c r="B30" s="3">
        <v>82</v>
      </c>
      <c r="C30" s="3">
        <f t="shared" si="0"/>
        <v>2.1762208067940551E-2</v>
      </c>
      <c r="D30" s="3">
        <f t="shared" si="1"/>
        <v>1.3405264018309628E-2</v>
      </c>
      <c r="E30" s="3">
        <v>44</v>
      </c>
      <c r="F30" s="3">
        <v>126</v>
      </c>
      <c r="G30" s="3">
        <v>655.83</v>
      </c>
      <c r="H30" s="3">
        <v>660.99</v>
      </c>
      <c r="I30" s="3">
        <v>1316.82</v>
      </c>
      <c r="J30" s="3">
        <v>1629</v>
      </c>
      <c r="K30" s="3">
        <v>1467</v>
      </c>
      <c r="L30" s="4">
        <v>1033</v>
      </c>
      <c r="N30">
        <v>532</v>
      </c>
      <c r="Z30" s="3">
        <v>82</v>
      </c>
      <c r="AA30" s="3">
        <f t="shared" si="2"/>
        <v>2.1762208067940551E-2</v>
      </c>
      <c r="AB30" s="3">
        <f t="shared" si="3"/>
        <v>1.3405264018309628E-2</v>
      </c>
      <c r="AC30">
        <v>532</v>
      </c>
    </row>
    <row r="31" spans="1:29" x14ac:dyDescent="0.3">
      <c r="A31" s="2" t="s">
        <v>1101</v>
      </c>
      <c r="B31" s="3">
        <v>54</v>
      </c>
      <c r="C31" s="3">
        <f t="shared" si="0"/>
        <v>1.4331210191082803E-2</v>
      </c>
      <c r="D31" s="3">
        <f t="shared" si="1"/>
        <v>8.8278567925453647E-3</v>
      </c>
      <c r="E31" s="3">
        <v>47</v>
      </c>
      <c r="F31" s="3">
        <v>101</v>
      </c>
      <c r="G31" s="3">
        <v>633.74</v>
      </c>
      <c r="H31" s="3">
        <v>686.66</v>
      </c>
      <c r="I31" s="3">
        <v>1320.4</v>
      </c>
      <c r="J31" s="3">
        <v>1479</v>
      </c>
      <c r="K31" s="3">
        <v>1321</v>
      </c>
      <c r="L31" s="4">
        <v>1093</v>
      </c>
      <c r="N31">
        <v>393.7</v>
      </c>
      <c r="Z31" s="3">
        <v>54</v>
      </c>
      <c r="AA31" s="3">
        <f t="shared" si="2"/>
        <v>1.4331210191082803E-2</v>
      </c>
      <c r="AB31" s="3">
        <f t="shared" si="3"/>
        <v>8.8278567925453647E-3</v>
      </c>
      <c r="AC31">
        <v>393.7</v>
      </c>
    </row>
    <row r="32" spans="1:29" x14ac:dyDescent="0.3">
      <c r="A32" s="2" t="s">
        <v>1102</v>
      </c>
      <c r="B32" s="3">
        <v>25.6</v>
      </c>
      <c r="C32" s="3">
        <f t="shared" si="0"/>
        <v>6.794055201698514E-3</v>
      </c>
      <c r="D32" s="3">
        <f t="shared" si="1"/>
        <v>4.1850580349844695E-3</v>
      </c>
      <c r="E32" s="3">
        <v>43</v>
      </c>
      <c r="F32" s="3">
        <v>68.599999999999994</v>
      </c>
      <c r="G32" s="3">
        <v>622.49</v>
      </c>
      <c r="H32" s="3">
        <v>712.33</v>
      </c>
      <c r="I32" s="3">
        <v>1334.82</v>
      </c>
      <c r="J32" s="3">
        <v>1456</v>
      </c>
      <c r="K32" s="3">
        <v>1372</v>
      </c>
      <c r="L32" s="4">
        <v>1050</v>
      </c>
      <c r="N32">
        <v>158.10000000000002</v>
      </c>
      <c r="Z32" s="3">
        <v>25.6</v>
      </c>
      <c r="AA32" s="3">
        <f t="shared" si="2"/>
        <v>6.794055201698514E-3</v>
      </c>
      <c r="AB32" s="3">
        <f t="shared" si="3"/>
        <v>4.1850580349844695E-3</v>
      </c>
      <c r="AC32">
        <v>158.10000000000002</v>
      </c>
    </row>
    <row r="33" spans="1:29" x14ac:dyDescent="0.3">
      <c r="A33" s="2" t="s">
        <v>1103</v>
      </c>
      <c r="B33" s="3"/>
      <c r="C33" s="3">
        <f t="shared" si="0"/>
        <v>0</v>
      </c>
      <c r="D33" s="3">
        <f t="shared" si="1"/>
        <v>0</v>
      </c>
      <c r="E33" s="3">
        <v>42.9</v>
      </c>
      <c r="F33" s="3">
        <v>42.9</v>
      </c>
      <c r="G33" s="3">
        <v>562.16999999999996</v>
      </c>
      <c r="H33" s="3">
        <v>722.18</v>
      </c>
      <c r="I33" s="3">
        <v>1284.3499999999999</v>
      </c>
      <c r="J33" s="3">
        <v>1214</v>
      </c>
      <c r="K33" s="3">
        <v>766</v>
      </c>
      <c r="L33" s="4">
        <v>1039</v>
      </c>
      <c r="N33">
        <v>0</v>
      </c>
      <c r="Z33" s="3"/>
      <c r="AA33" s="3">
        <f t="shared" si="2"/>
        <v>0</v>
      </c>
      <c r="AB33" s="3">
        <f t="shared" si="3"/>
        <v>0</v>
      </c>
      <c r="AC33">
        <v>0</v>
      </c>
    </row>
    <row r="34" spans="1:29" x14ac:dyDescent="0.3">
      <c r="A34" s="2" t="s">
        <v>1104</v>
      </c>
      <c r="B34" s="3"/>
      <c r="C34" s="3">
        <f t="shared" si="0"/>
        <v>0</v>
      </c>
      <c r="D34" s="3">
        <f t="shared" si="1"/>
        <v>0</v>
      </c>
      <c r="E34" s="3">
        <v>25.1</v>
      </c>
      <c r="F34" s="3">
        <v>25.1</v>
      </c>
      <c r="G34" s="3">
        <v>430.29</v>
      </c>
      <c r="H34" s="3">
        <v>774.89</v>
      </c>
      <c r="I34" s="3">
        <v>1205.18</v>
      </c>
      <c r="J34" s="3">
        <v>1021</v>
      </c>
      <c r="K34" s="3">
        <v>785</v>
      </c>
      <c r="L34" s="4">
        <v>1001</v>
      </c>
      <c r="N34">
        <v>0</v>
      </c>
      <c r="Z34" s="3"/>
      <c r="AA34" s="3">
        <f t="shared" si="2"/>
        <v>0</v>
      </c>
      <c r="AB34" s="3">
        <f t="shared" si="3"/>
        <v>0</v>
      </c>
      <c r="AC34">
        <v>0</v>
      </c>
    </row>
    <row r="35" spans="1:29" x14ac:dyDescent="0.3">
      <c r="A35" s="2" t="s">
        <v>1105</v>
      </c>
      <c r="B35" s="3"/>
      <c r="C35" s="3">
        <f t="shared" si="0"/>
        <v>0</v>
      </c>
      <c r="D35" s="3">
        <f t="shared" si="1"/>
        <v>0</v>
      </c>
      <c r="E35" s="3">
        <v>34.35</v>
      </c>
      <c r="F35" s="3">
        <v>34.35</v>
      </c>
      <c r="G35" s="3">
        <v>467.33</v>
      </c>
      <c r="H35" s="3">
        <v>748.73</v>
      </c>
      <c r="I35" s="3">
        <v>1216.06</v>
      </c>
      <c r="J35" s="3">
        <v>1039</v>
      </c>
      <c r="K35" s="3">
        <v>802</v>
      </c>
      <c r="L35" s="4">
        <v>1062</v>
      </c>
      <c r="N35">
        <v>0</v>
      </c>
      <c r="Z35" s="3"/>
      <c r="AA35" s="3">
        <f t="shared" si="2"/>
        <v>0</v>
      </c>
      <c r="AB35" s="3">
        <f t="shared" si="3"/>
        <v>0</v>
      </c>
      <c r="AC35">
        <v>0</v>
      </c>
    </row>
    <row r="36" spans="1:29" x14ac:dyDescent="0.3">
      <c r="A36" s="2" t="s">
        <v>1106</v>
      </c>
      <c r="B36" s="3"/>
      <c r="C36" s="3">
        <f t="shared" si="0"/>
        <v>0</v>
      </c>
      <c r="D36" s="3">
        <f t="shared" si="1"/>
        <v>0</v>
      </c>
      <c r="E36" s="3">
        <v>33.450000000000003</v>
      </c>
      <c r="F36" s="3">
        <v>33.450000000000003</v>
      </c>
      <c r="G36" s="3">
        <v>455.03</v>
      </c>
      <c r="H36" s="3">
        <v>787.91</v>
      </c>
      <c r="I36" s="3">
        <v>1242.94</v>
      </c>
      <c r="J36" s="3">
        <v>650</v>
      </c>
      <c r="K36" s="3">
        <v>897</v>
      </c>
      <c r="L36" s="4">
        <v>964</v>
      </c>
      <c r="N36">
        <v>0</v>
      </c>
      <c r="Z36" s="3"/>
      <c r="AA36" s="3">
        <f t="shared" si="2"/>
        <v>0</v>
      </c>
      <c r="AB36" s="3">
        <f t="shared" si="3"/>
        <v>0</v>
      </c>
      <c r="AC36">
        <v>0</v>
      </c>
    </row>
    <row r="37" spans="1:29" x14ac:dyDescent="0.3">
      <c r="A37" s="2" t="s">
        <v>1107</v>
      </c>
      <c r="B37" s="3"/>
      <c r="C37" s="3">
        <f t="shared" si="0"/>
        <v>0</v>
      </c>
      <c r="D37" s="3">
        <f t="shared" si="1"/>
        <v>0</v>
      </c>
      <c r="E37" s="3">
        <v>35.93</v>
      </c>
      <c r="F37" s="3">
        <v>35.93</v>
      </c>
      <c r="G37" s="3">
        <v>526.76</v>
      </c>
      <c r="H37" s="3">
        <v>717.18</v>
      </c>
      <c r="I37" s="3">
        <v>1243.94</v>
      </c>
      <c r="J37" s="3">
        <v>1022</v>
      </c>
      <c r="K37" s="3">
        <v>843</v>
      </c>
      <c r="L37" s="4">
        <v>1025</v>
      </c>
      <c r="N37">
        <v>0</v>
      </c>
      <c r="Z37" s="3"/>
      <c r="AA37" s="3">
        <f t="shared" si="2"/>
        <v>0</v>
      </c>
      <c r="AB37" s="3">
        <f t="shared" si="3"/>
        <v>0</v>
      </c>
      <c r="AC37">
        <v>0</v>
      </c>
    </row>
    <row r="38" spans="1:29" x14ac:dyDescent="0.3">
      <c r="A38" s="2" t="s">
        <v>1108</v>
      </c>
      <c r="B38" s="3">
        <v>41.8</v>
      </c>
      <c r="C38" s="3">
        <f t="shared" si="0"/>
        <v>1.1093418259023354E-2</v>
      </c>
      <c r="D38" s="3">
        <f t="shared" si="1"/>
        <v>6.8334150727480791E-3</v>
      </c>
      <c r="E38" s="3">
        <v>45.6</v>
      </c>
      <c r="F38" s="3">
        <v>87.4</v>
      </c>
      <c r="G38" s="3">
        <v>589.91999999999996</v>
      </c>
      <c r="H38" s="3">
        <v>762.36</v>
      </c>
      <c r="I38" s="3">
        <v>1352.28</v>
      </c>
      <c r="J38" s="3">
        <v>1167</v>
      </c>
      <c r="K38" s="3">
        <v>867</v>
      </c>
      <c r="L38" s="4">
        <v>1088</v>
      </c>
      <c r="N38">
        <v>178.5</v>
      </c>
      <c r="Z38" s="3">
        <v>41.8</v>
      </c>
      <c r="AA38" s="3">
        <f t="shared" si="2"/>
        <v>1.1093418259023354E-2</v>
      </c>
      <c r="AB38" s="3">
        <f t="shared" si="3"/>
        <v>6.8334150727480791E-3</v>
      </c>
      <c r="AC38">
        <v>178.5</v>
      </c>
    </row>
    <row r="39" spans="1:29" x14ac:dyDescent="0.3">
      <c r="A39" s="2" t="s">
        <v>1109</v>
      </c>
      <c r="B39" s="3">
        <v>66.599999999999994</v>
      </c>
      <c r="C39" s="3">
        <f t="shared" si="0"/>
        <v>1.7675159235668789E-2</v>
      </c>
      <c r="D39" s="3">
        <f t="shared" si="1"/>
        <v>1.0887690044139283E-2</v>
      </c>
      <c r="E39" s="3">
        <v>45.6</v>
      </c>
      <c r="F39" s="3">
        <v>112.2</v>
      </c>
      <c r="G39" s="3">
        <v>619.62</v>
      </c>
      <c r="H39" s="3">
        <v>715.15</v>
      </c>
      <c r="I39" s="3">
        <v>1334.77</v>
      </c>
      <c r="J39" s="3">
        <v>1648</v>
      </c>
      <c r="K39" s="3">
        <v>1568</v>
      </c>
      <c r="L39" s="4">
        <v>970</v>
      </c>
      <c r="N39">
        <v>513</v>
      </c>
      <c r="Z39" s="3">
        <v>66.599999999999994</v>
      </c>
      <c r="AA39" s="3">
        <f t="shared" si="2"/>
        <v>1.7675159235668789E-2</v>
      </c>
      <c r="AB39" s="3">
        <f t="shared" si="3"/>
        <v>1.0887690044139283E-2</v>
      </c>
      <c r="AC39">
        <v>513</v>
      </c>
    </row>
    <row r="40" spans="1:29" x14ac:dyDescent="0.3">
      <c r="A40" s="2" t="s">
        <v>1110</v>
      </c>
      <c r="B40" s="3">
        <v>94.4</v>
      </c>
      <c r="C40" s="3">
        <f t="shared" si="0"/>
        <v>2.5053078556263271E-2</v>
      </c>
      <c r="D40" s="3">
        <f t="shared" si="1"/>
        <v>1.5432401504005232E-2</v>
      </c>
      <c r="E40" s="3">
        <v>51.2</v>
      </c>
      <c r="F40" s="3">
        <v>145.6</v>
      </c>
      <c r="G40" s="3">
        <v>626.17999999999995</v>
      </c>
      <c r="H40" s="3">
        <v>709.61</v>
      </c>
      <c r="I40" s="3">
        <v>1335.79</v>
      </c>
      <c r="J40" s="3">
        <v>1373</v>
      </c>
      <c r="K40" s="3">
        <v>1176</v>
      </c>
      <c r="L40" s="4">
        <v>1022</v>
      </c>
      <c r="N40">
        <v>644.80000000000007</v>
      </c>
      <c r="Z40" s="3">
        <v>94.4</v>
      </c>
      <c r="AA40" s="3">
        <f t="shared" si="2"/>
        <v>2.5053078556263271E-2</v>
      </c>
      <c r="AB40" s="3">
        <f t="shared" si="3"/>
        <v>1.5432401504005232E-2</v>
      </c>
      <c r="AC40">
        <v>644.80000000000007</v>
      </c>
    </row>
    <row r="41" spans="1:29" x14ac:dyDescent="0.3">
      <c r="A41" s="5" t="s">
        <v>1111</v>
      </c>
      <c r="B41" s="6">
        <v>483.4</v>
      </c>
      <c r="C41" s="3">
        <f t="shared" si="0"/>
        <v>0.12829087048832272</v>
      </c>
      <c r="D41" s="3">
        <f t="shared" si="1"/>
        <v>7.9025666176230178E-2</v>
      </c>
      <c r="E41" s="6">
        <v>497.13</v>
      </c>
      <c r="F41" s="6">
        <v>980.53</v>
      </c>
      <c r="G41" s="6">
        <v>6814.4</v>
      </c>
      <c r="H41" s="6">
        <v>8706.0400000000009</v>
      </c>
      <c r="I41" s="6">
        <v>15520.5</v>
      </c>
      <c r="J41" s="6">
        <v>15071</v>
      </c>
      <c r="K41" s="6">
        <v>13080</v>
      </c>
      <c r="L41" s="6">
        <v>28151</v>
      </c>
      <c r="M41" s="17">
        <v>2014</v>
      </c>
      <c r="N41">
        <v>3210.6000000000004</v>
      </c>
      <c r="Z41" s="6"/>
      <c r="AA41" s="3">
        <f t="shared" si="2"/>
        <v>0</v>
      </c>
      <c r="AB41" s="3">
        <f t="shared" si="3"/>
        <v>0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activeCell="AN22" sqref="AN22"/>
    </sheetView>
  </sheetViews>
  <sheetFormatPr defaultRowHeight="14.4" x14ac:dyDescent="0.3"/>
  <cols>
    <col min="1" max="1" width="18.33203125" customWidth="1"/>
  </cols>
  <sheetData>
    <row r="1" spans="1:29" ht="25.5" customHeight="1" x14ac:dyDescent="0.3">
      <c r="A1" s="234" t="s">
        <v>1112</v>
      </c>
      <c r="B1" s="234" t="s">
        <v>1113</v>
      </c>
      <c r="C1" s="234"/>
      <c r="D1" s="234"/>
      <c r="E1" s="234"/>
      <c r="F1" s="234"/>
      <c r="G1" s="234" t="s">
        <v>1114</v>
      </c>
      <c r="H1" s="234"/>
      <c r="I1" s="234"/>
      <c r="J1" s="234" t="s">
        <v>1115</v>
      </c>
      <c r="K1" s="234"/>
      <c r="L1" s="234"/>
    </row>
    <row r="2" spans="1:29" ht="79.2" x14ac:dyDescent="0.3">
      <c r="A2" s="234"/>
      <c r="B2" s="1" t="s">
        <v>1116</v>
      </c>
      <c r="C2" s="16" t="s">
        <v>1117</v>
      </c>
      <c r="D2" s="16" t="s">
        <v>1118</v>
      </c>
      <c r="E2" s="1" t="s">
        <v>1119</v>
      </c>
      <c r="F2" s="1" t="s">
        <v>1120</v>
      </c>
      <c r="G2" s="1" t="s">
        <v>1121</v>
      </c>
      <c r="H2" s="1" t="s">
        <v>1122</v>
      </c>
      <c r="I2" s="1" t="s">
        <v>1123</v>
      </c>
      <c r="J2" s="1" t="s">
        <v>1124</v>
      </c>
      <c r="K2" s="1" t="s">
        <v>1125</v>
      </c>
      <c r="L2" s="1" t="s">
        <v>1126</v>
      </c>
      <c r="N2" s="15" t="s">
        <v>1127</v>
      </c>
      <c r="Z2" s="14" t="s">
        <v>1128</v>
      </c>
      <c r="AA2" s="16" t="s">
        <v>1129</v>
      </c>
      <c r="AB2" s="16" t="s">
        <v>1130</v>
      </c>
      <c r="AC2" s="15" t="s">
        <v>1131</v>
      </c>
    </row>
    <row r="3" spans="1:29" x14ac:dyDescent="0.3">
      <c r="A3" s="2" t="s">
        <v>1132</v>
      </c>
      <c r="B3" s="4">
        <v>43.4</v>
      </c>
      <c r="C3" s="4">
        <f>B3/1447</f>
        <v>2.9993089149965443E-2</v>
      </c>
      <c r="D3" s="4">
        <f>B3/3045</f>
        <v>1.425287356321839E-2</v>
      </c>
      <c r="E3" s="4">
        <v>13.81</v>
      </c>
      <c r="F3" s="4">
        <v>57.21</v>
      </c>
      <c r="G3" s="4">
        <v>258.43</v>
      </c>
      <c r="H3" s="4">
        <v>259.93</v>
      </c>
      <c r="I3" s="4">
        <v>518.36</v>
      </c>
      <c r="J3" s="3">
        <v>1347</v>
      </c>
      <c r="K3" s="3">
        <v>184</v>
      </c>
      <c r="L3" s="4">
        <v>1531</v>
      </c>
      <c r="N3">
        <v>719.19999999999993</v>
      </c>
      <c r="Z3" s="4">
        <v>43.4</v>
      </c>
      <c r="AA3" s="4">
        <f>Z3/1447</f>
        <v>2.9993089149965443E-2</v>
      </c>
      <c r="AB3" s="4">
        <f>Z3/3045</f>
        <v>1.425287356321839E-2</v>
      </c>
      <c r="AC3">
        <v>719.19999999999993</v>
      </c>
    </row>
    <row r="4" spans="1:29" x14ac:dyDescent="0.3">
      <c r="A4" s="2" t="s">
        <v>1133</v>
      </c>
      <c r="B4" s="4">
        <v>49.86</v>
      </c>
      <c r="C4" s="4">
        <f t="shared" ref="C4:C41" si="0">B4/1447</f>
        <v>3.4457498272287494E-2</v>
      </c>
      <c r="D4" s="4">
        <f t="shared" ref="D4:D41" si="1">B4/3045</f>
        <v>1.6374384236453203E-2</v>
      </c>
      <c r="E4" s="4">
        <v>12.85</v>
      </c>
      <c r="F4" s="4">
        <v>62.71</v>
      </c>
      <c r="G4" s="4">
        <v>247.78</v>
      </c>
      <c r="H4" s="4">
        <v>274.58</v>
      </c>
      <c r="I4" s="4">
        <v>522.36</v>
      </c>
      <c r="J4" s="3">
        <v>1585</v>
      </c>
      <c r="K4" s="3">
        <v>207</v>
      </c>
      <c r="L4" s="4">
        <v>1792</v>
      </c>
      <c r="N4">
        <v>838.09999999999991</v>
      </c>
      <c r="Z4" s="4">
        <v>49.86</v>
      </c>
      <c r="AA4" s="4">
        <f t="shared" ref="AA4:AA41" si="2">Z4/1447</f>
        <v>3.4457498272287494E-2</v>
      </c>
      <c r="AB4" s="4">
        <f t="shared" ref="AB4:AB41" si="3">Z4/3045</f>
        <v>1.6374384236453203E-2</v>
      </c>
      <c r="AC4">
        <v>838.09999999999991</v>
      </c>
    </row>
    <row r="5" spans="1:29" x14ac:dyDescent="0.3">
      <c r="A5" s="2" t="s">
        <v>1134</v>
      </c>
      <c r="B5" s="4">
        <v>33.049999999999997</v>
      </c>
      <c r="C5" s="4">
        <f t="shared" si="0"/>
        <v>2.2840359364201795E-2</v>
      </c>
      <c r="D5" s="4">
        <f t="shared" si="1"/>
        <v>1.0853858784893266E-2</v>
      </c>
      <c r="E5" s="4">
        <v>12.73</v>
      </c>
      <c r="F5" s="4">
        <v>45.78</v>
      </c>
      <c r="G5" s="4">
        <v>235.6</v>
      </c>
      <c r="H5" s="4">
        <v>242.6</v>
      </c>
      <c r="I5" s="4">
        <v>478.2</v>
      </c>
      <c r="J5" s="3">
        <v>1670</v>
      </c>
      <c r="K5" s="3">
        <v>219</v>
      </c>
      <c r="L5" s="4">
        <v>1889</v>
      </c>
      <c r="N5">
        <v>530.1</v>
      </c>
      <c r="Z5" s="4">
        <v>33.049999999999997</v>
      </c>
      <c r="AA5" s="4">
        <f t="shared" si="2"/>
        <v>2.2840359364201795E-2</v>
      </c>
      <c r="AB5" s="4">
        <f t="shared" si="3"/>
        <v>1.0853858784893266E-2</v>
      </c>
      <c r="AC5">
        <v>530.1</v>
      </c>
    </row>
    <row r="6" spans="1:29" x14ac:dyDescent="0.3">
      <c r="A6" s="2" t="s">
        <v>1135</v>
      </c>
      <c r="B6" s="4">
        <v>17.489999999999998</v>
      </c>
      <c r="C6" s="4">
        <f t="shared" si="0"/>
        <v>1.2087076710435383E-2</v>
      </c>
      <c r="D6" s="4">
        <f t="shared" si="1"/>
        <v>5.743842364532019E-3</v>
      </c>
      <c r="E6" s="4">
        <v>17.62</v>
      </c>
      <c r="F6" s="4">
        <v>35.11</v>
      </c>
      <c r="G6" s="4">
        <v>239.29</v>
      </c>
      <c r="H6" s="4">
        <v>307.19</v>
      </c>
      <c r="I6" s="4">
        <v>546.48</v>
      </c>
      <c r="J6" s="3">
        <v>1646</v>
      </c>
      <c r="K6" s="3">
        <v>208</v>
      </c>
      <c r="L6" s="4">
        <v>1854</v>
      </c>
      <c r="N6">
        <v>118.80000000000001</v>
      </c>
      <c r="Z6" s="4">
        <v>17.489999999999998</v>
      </c>
      <c r="AA6" s="4">
        <f t="shared" si="2"/>
        <v>1.2087076710435383E-2</v>
      </c>
      <c r="AB6" s="4">
        <f t="shared" si="3"/>
        <v>5.743842364532019E-3</v>
      </c>
      <c r="AC6">
        <v>118.80000000000001</v>
      </c>
    </row>
    <row r="7" spans="1:29" x14ac:dyDescent="0.3">
      <c r="A7" s="2" t="s">
        <v>1136</v>
      </c>
      <c r="B7" s="9"/>
      <c r="C7" s="4">
        <f t="shared" si="0"/>
        <v>0</v>
      </c>
      <c r="D7" s="4">
        <f t="shared" si="1"/>
        <v>0</v>
      </c>
      <c r="E7" s="4">
        <v>21.2</v>
      </c>
      <c r="F7" s="4">
        <v>21.2</v>
      </c>
      <c r="G7" s="4">
        <v>236.62</v>
      </c>
      <c r="H7" s="4">
        <v>246.72</v>
      </c>
      <c r="I7" s="4">
        <v>483.34</v>
      </c>
      <c r="J7" s="3">
        <v>754</v>
      </c>
      <c r="K7" s="3">
        <v>171</v>
      </c>
      <c r="L7" s="4">
        <v>925</v>
      </c>
      <c r="N7">
        <v>0</v>
      </c>
      <c r="Z7" s="9"/>
      <c r="AA7" s="4">
        <f t="shared" si="2"/>
        <v>0</v>
      </c>
      <c r="AB7" s="4">
        <f t="shared" si="3"/>
        <v>0</v>
      </c>
      <c r="AC7">
        <v>0</v>
      </c>
    </row>
    <row r="8" spans="1:29" x14ac:dyDescent="0.3">
      <c r="A8" s="2" t="s">
        <v>1137</v>
      </c>
      <c r="B8" s="9"/>
      <c r="C8" s="4">
        <f t="shared" si="0"/>
        <v>0</v>
      </c>
      <c r="D8" s="4">
        <f t="shared" si="1"/>
        <v>0</v>
      </c>
      <c r="E8" s="4">
        <v>13.7</v>
      </c>
      <c r="F8" s="4">
        <v>13.7</v>
      </c>
      <c r="G8" s="4">
        <v>215.1</v>
      </c>
      <c r="H8" s="4">
        <v>278.43</v>
      </c>
      <c r="I8" s="4">
        <v>493.53</v>
      </c>
      <c r="J8" s="3">
        <v>747</v>
      </c>
      <c r="K8" s="3">
        <v>169</v>
      </c>
      <c r="L8" s="4">
        <v>916</v>
      </c>
      <c r="N8">
        <v>0</v>
      </c>
      <c r="Z8" s="9"/>
      <c r="AA8" s="4">
        <f t="shared" si="2"/>
        <v>0</v>
      </c>
      <c r="AB8" s="4">
        <f t="shared" si="3"/>
        <v>0</v>
      </c>
      <c r="AC8">
        <v>0</v>
      </c>
    </row>
    <row r="9" spans="1:29" x14ac:dyDescent="0.3">
      <c r="A9" s="2" t="s">
        <v>1138</v>
      </c>
      <c r="B9" s="9"/>
      <c r="C9" s="4">
        <f t="shared" si="0"/>
        <v>0</v>
      </c>
      <c r="D9" s="4">
        <f t="shared" si="1"/>
        <v>0</v>
      </c>
      <c r="E9" s="4">
        <v>11.76</v>
      </c>
      <c r="F9" s="4">
        <v>11.76</v>
      </c>
      <c r="G9" s="4">
        <v>184.62</v>
      </c>
      <c r="H9" s="4">
        <v>251.12</v>
      </c>
      <c r="I9" s="4">
        <v>435.74</v>
      </c>
      <c r="J9" s="3">
        <v>1471</v>
      </c>
      <c r="K9" s="3">
        <v>217</v>
      </c>
      <c r="L9" s="4">
        <v>1688</v>
      </c>
      <c r="N9">
        <v>0</v>
      </c>
      <c r="Z9" s="9"/>
      <c r="AA9" s="4">
        <f t="shared" si="2"/>
        <v>0</v>
      </c>
      <c r="AB9" s="4">
        <f t="shared" si="3"/>
        <v>0</v>
      </c>
      <c r="AC9">
        <v>0</v>
      </c>
    </row>
    <row r="10" spans="1:29" x14ac:dyDescent="0.3">
      <c r="A10" s="2" t="s">
        <v>1139</v>
      </c>
      <c r="B10" s="9"/>
      <c r="C10" s="4">
        <f t="shared" si="0"/>
        <v>0</v>
      </c>
      <c r="D10" s="4">
        <f t="shared" si="1"/>
        <v>0</v>
      </c>
      <c r="E10" s="4">
        <v>9.2200000000000006</v>
      </c>
      <c r="F10" s="4">
        <v>9.2200000000000006</v>
      </c>
      <c r="G10" s="4">
        <v>144.71</v>
      </c>
      <c r="H10" s="4">
        <v>250.76</v>
      </c>
      <c r="I10" s="4">
        <v>395.47</v>
      </c>
      <c r="J10" s="3">
        <v>1124</v>
      </c>
      <c r="K10" s="3">
        <v>211</v>
      </c>
      <c r="L10" s="4">
        <v>1335</v>
      </c>
      <c r="N10">
        <v>0</v>
      </c>
      <c r="Z10" s="9"/>
      <c r="AA10" s="4">
        <f t="shared" si="2"/>
        <v>0</v>
      </c>
      <c r="AB10" s="4">
        <f t="shared" si="3"/>
        <v>0</v>
      </c>
      <c r="AC10">
        <v>0</v>
      </c>
    </row>
    <row r="11" spans="1:29" x14ac:dyDescent="0.3">
      <c r="A11" s="2" t="s">
        <v>1140</v>
      </c>
      <c r="B11" s="9"/>
      <c r="C11" s="4">
        <f t="shared" si="0"/>
        <v>0</v>
      </c>
      <c r="D11" s="4">
        <f t="shared" si="1"/>
        <v>0</v>
      </c>
      <c r="E11" s="4">
        <v>11.37</v>
      </c>
      <c r="F11" s="4">
        <v>11.37</v>
      </c>
      <c r="G11" s="4">
        <v>164.1</v>
      </c>
      <c r="H11" s="4">
        <v>229.4</v>
      </c>
      <c r="I11" s="4">
        <v>393.5</v>
      </c>
      <c r="J11" s="3">
        <v>1062</v>
      </c>
      <c r="K11" s="3">
        <v>138</v>
      </c>
      <c r="L11" s="4">
        <v>1200</v>
      </c>
      <c r="N11">
        <v>0</v>
      </c>
      <c r="Z11" s="9"/>
      <c r="AA11" s="4">
        <f t="shared" si="2"/>
        <v>0</v>
      </c>
      <c r="AB11" s="4">
        <f t="shared" si="3"/>
        <v>0</v>
      </c>
      <c r="AC11">
        <v>0</v>
      </c>
    </row>
    <row r="12" spans="1:29" x14ac:dyDescent="0.3">
      <c r="A12" s="2" t="s">
        <v>1141</v>
      </c>
      <c r="B12" s="4">
        <v>25.6</v>
      </c>
      <c r="C12" s="4">
        <f t="shared" si="0"/>
        <v>1.7691776088458882E-2</v>
      </c>
      <c r="D12" s="4">
        <f t="shared" si="1"/>
        <v>8.4072249589490968E-3</v>
      </c>
      <c r="E12" s="4">
        <v>16.87</v>
      </c>
      <c r="F12" s="4">
        <v>42.47</v>
      </c>
      <c r="G12" s="4">
        <v>243.5</v>
      </c>
      <c r="H12" s="4">
        <v>225.18</v>
      </c>
      <c r="I12" s="4">
        <v>468.68</v>
      </c>
      <c r="J12" s="3">
        <v>1636</v>
      </c>
      <c r="K12" s="3">
        <v>265</v>
      </c>
      <c r="L12" s="4">
        <v>1901</v>
      </c>
      <c r="N12">
        <v>187</v>
      </c>
      <c r="Z12" s="4">
        <v>25.6</v>
      </c>
      <c r="AA12" s="4">
        <f t="shared" si="2"/>
        <v>1.7691776088458882E-2</v>
      </c>
      <c r="AB12" s="4">
        <f t="shared" si="3"/>
        <v>8.4072249589490968E-3</v>
      </c>
      <c r="AC12">
        <v>187</v>
      </c>
    </row>
    <row r="13" spans="1:29" x14ac:dyDescent="0.3">
      <c r="A13" s="2" t="s">
        <v>1142</v>
      </c>
      <c r="B13" s="4">
        <v>46.7</v>
      </c>
      <c r="C13" s="4">
        <f t="shared" si="0"/>
        <v>3.2273669661368347E-2</v>
      </c>
      <c r="D13" s="4">
        <f t="shared" si="1"/>
        <v>1.5336617405582923E-2</v>
      </c>
      <c r="E13" s="4">
        <v>13.95</v>
      </c>
      <c r="F13" s="4">
        <v>60.65</v>
      </c>
      <c r="G13" s="4">
        <v>201.4</v>
      </c>
      <c r="H13" s="4">
        <v>241.4</v>
      </c>
      <c r="I13" s="4">
        <v>442.8</v>
      </c>
      <c r="J13" s="3">
        <v>1739</v>
      </c>
      <c r="K13" s="3">
        <v>201</v>
      </c>
      <c r="L13" s="4">
        <v>1940</v>
      </c>
      <c r="N13">
        <v>435</v>
      </c>
      <c r="Z13" s="4">
        <v>46.7</v>
      </c>
      <c r="AA13" s="4">
        <f t="shared" si="2"/>
        <v>3.2273669661368347E-2</v>
      </c>
      <c r="AB13" s="4">
        <f t="shared" si="3"/>
        <v>1.5336617405582923E-2</v>
      </c>
      <c r="AC13">
        <v>435</v>
      </c>
    </row>
    <row r="14" spans="1:29" x14ac:dyDescent="0.3">
      <c r="A14" s="2" t="s">
        <v>1143</v>
      </c>
      <c r="B14" s="4">
        <v>49.93</v>
      </c>
      <c r="C14" s="4">
        <f t="shared" si="0"/>
        <v>3.4505874222529369E-2</v>
      </c>
      <c r="D14" s="4">
        <f t="shared" si="1"/>
        <v>1.6397372742200329E-2</v>
      </c>
      <c r="E14" s="4">
        <v>11.3</v>
      </c>
      <c r="F14" s="4">
        <v>61.23</v>
      </c>
      <c r="G14" s="4">
        <v>196.68</v>
      </c>
      <c r="H14" s="4">
        <v>258.18</v>
      </c>
      <c r="I14" s="4">
        <v>454.86</v>
      </c>
      <c r="J14" s="3">
        <v>1565</v>
      </c>
      <c r="K14" s="3">
        <v>190</v>
      </c>
      <c r="L14" s="4">
        <v>1755</v>
      </c>
      <c r="N14">
        <v>734.69999999999993</v>
      </c>
      <c r="Z14" s="4">
        <v>49.93</v>
      </c>
      <c r="AA14" s="4">
        <f t="shared" si="2"/>
        <v>3.4505874222529369E-2</v>
      </c>
      <c r="AB14" s="4">
        <f t="shared" si="3"/>
        <v>1.6397372742200329E-2</v>
      </c>
      <c r="AC14">
        <v>734.69999999999993</v>
      </c>
    </row>
    <row r="15" spans="1:29" x14ac:dyDescent="0.3">
      <c r="A15" s="5" t="s">
        <v>1144</v>
      </c>
      <c r="B15" s="6">
        <v>266.02999999999997</v>
      </c>
      <c r="C15" s="4">
        <f t="shared" si="0"/>
        <v>0.1838493434692467</v>
      </c>
      <c r="D15" s="4">
        <f t="shared" si="1"/>
        <v>8.7366174055829221E-2</v>
      </c>
      <c r="E15" s="6">
        <v>166.38</v>
      </c>
      <c r="F15" s="6">
        <v>432.41</v>
      </c>
      <c r="G15" s="6">
        <v>2567.8000000000002</v>
      </c>
      <c r="H15" s="6">
        <v>3065.49</v>
      </c>
      <c r="I15" s="6">
        <v>5633.3</v>
      </c>
      <c r="J15" s="6">
        <v>16346</v>
      </c>
      <c r="K15" s="6">
        <v>2380</v>
      </c>
      <c r="L15" s="6">
        <v>18726</v>
      </c>
      <c r="N15">
        <v>3562.8999999999996</v>
      </c>
      <c r="Z15" s="6"/>
      <c r="AA15" s="4">
        <f t="shared" si="2"/>
        <v>0</v>
      </c>
      <c r="AB15" s="4">
        <f t="shared" si="3"/>
        <v>0</v>
      </c>
    </row>
    <row r="16" spans="1:29" x14ac:dyDescent="0.3">
      <c r="A16" s="2" t="s">
        <v>1145</v>
      </c>
      <c r="B16" s="4">
        <v>49.86</v>
      </c>
      <c r="C16" s="4">
        <f t="shared" si="0"/>
        <v>3.4457498272287494E-2</v>
      </c>
      <c r="D16" s="4">
        <f t="shared" si="1"/>
        <v>1.6374384236453203E-2</v>
      </c>
      <c r="E16" s="4">
        <v>12.18</v>
      </c>
      <c r="F16" s="4">
        <v>62.04</v>
      </c>
      <c r="G16" s="4">
        <v>226.06</v>
      </c>
      <c r="H16" s="4">
        <v>276.2</v>
      </c>
      <c r="I16" s="4">
        <v>502.26</v>
      </c>
      <c r="J16" s="3">
        <v>1866</v>
      </c>
      <c r="K16" s="3">
        <v>228</v>
      </c>
      <c r="L16" s="4">
        <v>2094</v>
      </c>
      <c r="N16">
        <v>790.5</v>
      </c>
      <c r="Z16" s="4">
        <v>49.86</v>
      </c>
      <c r="AA16" s="4">
        <f t="shared" si="2"/>
        <v>3.4457498272287494E-2</v>
      </c>
      <c r="AB16" s="4">
        <f t="shared" si="3"/>
        <v>1.6374384236453203E-2</v>
      </c>
      <c r="AC16">
        <v>790.5</v>
      </c>
    </row>
    <row r="17" spans="1:29" x14ac:dyDescent="0.3">
      <c r="A17" s="2" t="s">
        <v>1146</v>
      </c>
      <c r="B17" s="4">
        <v>26.24</v>
      </c>
      <c r="C17" s="4">
        <f t="shared" si="0"/>
        <v>1.813407049067035E-2</v>
      </c>
      <c r="D17" s="4">
        <f t="shared" si="1"/>
        <v>8.6174055829228245E-3</v>
      </c>
      <c r="E17" s="4">
        <v>7.56</v>
      </c>
      <c r="F17" s="4">
        <v>33.799999999999997</v>
      </c>
      <c r="G17" s="4">
        <v>186.28</v>
      </c>
      <c r="H17" s="4">
        <v>233.28</v>
      </c>
      <c r="I17" s="4">
        <v>419.56</v>
      </c>
      <c r="J17" s="3">
        <v>1617</v>
      </c>
      <c r="K17" s="3">
        <v>188</v>
      </c>
      <c r="L17" s="4">
        <v>1805</v>
      </c>
      <c r="N17">
        <v>557.19999999999993</v>
      </c>
      <c r="Z17" s="4">
        <v>26.24</v>
      </c>
      <c r="AA17" s="4">
        <f t="shared" si="2"/>
        <v>1.813407049067035E-2</v>
      </c>
      <c r="AB17" s="4">
        <f t="shared" si="3"/>
        <v>8.6174055829228245E-3</v>
      </c>
      <c r="AC17">
        <v>557.19999999999993</v>
      </c>
    </row>
    <row r="18" spans="1:29" x14ac:dyDescent="0.3">
      <c r="A18" s="2" t="s">
        <v>1147</v>
      </c>
      <c r="B18" s="4">
        <v>44.42</v>
      </c>
      <c r="C18" s="4">
        <f t="shared" si="0"/>
        <v>3.0697995853489979E-2</v>
      </c>
      <c r="D18" s="4">
        <f t="shared" si="1"/>
        <v>1.458784893267652E-2</v>
      </c>
      <c r="E18" s="4">
        <v>10.62</v>
      </c>
      <c r="F18" s="4">
        <v>55.04</v>
      </c>
      <c r="G18" s="4">
        <v>190.56</v>
      </c>
      <c r="H18" s="4">
        <v>209.06</v>
      </c>
      <c r="I18" s="4">
        <v>399.62</v>
      </c>
      <c r="J18" s="3">
        <v>1452</v>
      </c>
      <c r="K18" s="3">
        <v>187</v>
      </c>
      <c r="L18" s="4">
        <v>1639</v>
      </c>
      <c r="N18">
        <v>713</v>
      </c>
      <c r="Z18" s="4">
        <v>44.42</v>
      </c>
      <c r="AA18" s="4">
        <f t="shared" si="2"/>
        <v>3.0697995853489979E-2</v>
      </c>
      <c r="AB18" s="4">
        <f t="shared" si="3"/>
        <v>1.458784893267652E-2</v>
      </c>
      <c r="AC18">
        <v>713</v>
      </c>
    </row>
    <row r="19" spans="1:29" x14ac:dyDescent="0.3">
      <c r="A19" s="2" t="s">
        <v>1148</v>
      </c>
      <c r="B19" s="4">
        <v>19.100000000000001</v>
      </c>
      <c r="C19" s="4">
        <f t="shared" si="0"/>
        <v>1.319972356599862E-2</v>
      </c>
      <c r="D19" s="4">
        <f t="shared" si="1"/>
        <v>6.2725779967159282E-3</v>
      </c>
      <c r="E19" s="4">
        <v>10.52</v>
      </c>
      <c r="F19" s="4">
        <v>29.62</v>
      </c>
      <c r="G19" s="4">
        <v>179.7</v>
      </c>
      <c r="H19" s="4">
        <v>209.3</v>
      </c>
      <c r="I19" s="4">
        <v>389</v>
      </c>
      <c r="J19" s="3">
        <v>1520</v>
      </c>
      <c r="K19" s="3">
        <v>223</v>
      </c>
      <c r="L19" s="4">
        <v>1743</v>
      </c>
      <c r="N19">
        <v>188.7</v>
      </c>
      <c r="Z19" s="4">
        <v>19.100000000000001</v>
      </c>
      <c r="AA19" s="4">
        <f t="shared" si="2"/>
        <v>1.319972356599862E-2</v>
      </c>
      <c r="AB19" s="4">
        <f t="shared" si="3"/>
        <v>6.2725779967159282E-3</v>
      </c>
      <c r="AC19">
        <v>188.7</v>
      </c>
    </row>
    <row r="20" spans="1:29" x14ac:dyDescent="0.3">
      <c r="A20" s="2" t="s">
        <v>1149</v>
      </c>
      <c r="B20" s="9"/>
      <c r="C20" s="4">
        <f t="shared" si="0"/>
        <v>0</v>
      </c>
      <c r="D20" s="4">
        <f t="shared" si="1"/>
        <v>0</v>
      </c>
      <c r="E20" s="4">
        <v>17.579999999999998</v>
      </c>
      <c r="F20" s="4">
        <v>17.579999999999998</v>
      </c>
      <c r="G20" s="4">
        <v>201.06</v>
      </c>
      <c r="H20" s="4">
        <v>247.16</v>
      </c>
      <c r="I20" s="4">
        <v>448.22</v>
      </c>
      <c r="J20" s="3">
        <v>1109</v>
      </c>
      <c r="K20" s="3">
        <v>205</v>
      </c>
      <c r="L20" s="4">
        <v>1314</v>
      </c>
      <c r="N20">
        <v>0</v>
      </c>
      <c r="Z20" s="9"/>
      <c r="AA20" s="4">
        <f t="shared" si="2"/>
        <v>0</v>
      </c>
      <c r="AB20" s="4">
        <f t="shared" si="3"/>
        <v>0</v>
      </c>
      <c r="AC20">
        <v>0</v>
      </c>
    </row>
    <row r="21" spans="1:29" x14ac:dyDescent="0.3">
      <c r="A21" s="2" t="s">
        <v>1150</v>
      </c>
      <c r="B21" s="9"/>
      <c r="C21" s="4">
        <f t="shared" si="0"/>
        <v>0</v>
      </c>
      <c r="D21" s="4">
        <f t="shared" si="1"/>
        <v>0</v>
      </c>
      <c r="E21" s="4">
        <v>14.25</v>
      </c>
      <c r="F21" s="4">
        <v>14.25</v>
      </c>
      <c r="G21" s="4">
        <v>178.7</v>
      </c>
      <c r="H21" s="4">
        <v>223.9</v>
      </c>
      <c r="I21" s="4">
        <v>402.6</v>
      </c>
      <c r="J21" s="3">
        <v>1004</v>
      </c>
      <c r="K21" s="3">
        <v>193</v>
      </c>
      <c r="L21" s="4">
        <v>1197</v>
      </c>
      <c r="N21">
        <v>0</v>
      </c>
      <c r="Z21" s="9"/>
      <c r="AA21" s="4">
        <f t="shared" si="2"/>
        <v>0</v>
      </c>
      <c r="AB21" s="4">
        <f t="shared" si="3"/>
        <v>0</v>
      </c>
      <c r="AC21">
        <v>0</v>
      </c>
    </row>
    <row r="22" spans="1:29" x14ac:dyDescent="0.3">
      <c r="A22" s="2" t="s">
        <v>1151</v>
      </c>
      <c r="B22" s="9"/>
      <c r="C22" s="4">
        <f t="shared" si="0"/>
        <v>0</v>
      </c>
      <c r="D22" s="4">
        <f t="shared" si="1"/>
        <v>0</v>
      </c>
      <c r="E22" s="4">
        <v>13.8</v>
      </c>
      <c r="F22" s="4">
        <v>13.8</v>
      </c>
      <c r="G22" s="4">
        <v>168.36</v>
      </c>
      <c r="H22" s="4">
        <v>233.06</v>
      </c>
      <c r="I22" s="4">
        <v>401.42</v>
      </c>
      <c r="J22" s="3">
        <v>1058</v>
      </c>
      <c r="K22" s="3">
        <v>255</v>
      </c>
      <c r="L22" s="4">
        <v>1313</v>
      </c>
      <c r="N22">
        <v>0</v>
      </c>
      <c r="Z22" s="9"/>
      <c r="AA22" s="4">
        <f t="shared" si="2"/>
        <v>0</v>
      </c>
      <c r="AB22" s="4">
        <f t="shared" si="3"/>
        <v>0</v>
      </c>
      <c r="AC22">
        <v>0</v>
      </c>
    </row>
    <row r="23" spans="1:29" x14ac:dyDescent="0.3">
      <c r="A23" s="2" t="s">
        <v>1152</v>
      </c>
      <c r="B23" s="9"/>
      <c r="C23" s="4">
        <f t="shared" si="0"/>
        <v>0</v>
      </c>
      <c r="D23" s="4">
        <f t="shared" si="1"/>
        <v>0</v>
      </c>
      <c r="E23" s="4">
        <v>9.73</v>
      </c>
      <c r="F23" s="4">
        <v>9.73</v>
      </c>
      <c r="G23" s="4">
        <v>157.66</v>
      </c>
      <c r="H23" s="4">
        <v>277.45999999999998</v>
      </c>
      <c r="I23" s="4">
        <v>435.12</v>
      </c>
      <c r="J23" s="3">
        <v>1015</v>
      </c>
      <c r="K23" s="3">
        <v>203</v>
      </c>
      <c r="L23" s="4">
        <v>1218</v>
      </c>
      <c r="N23">
        <v>0</v>
      </c>
      <c r="Z23" s="9"/>
      <c r="AA23" s="4">
        <f t="shared" si="2"/>
        <v>0</v>
      </c>
      <c r="AB23" s="4">
        <f t="shared" si="3"/>
        <v>0</v>
      </c>
      <c r="AC23">
        <v>0</v>
      </c>
    </row>
    <row r="24" spans="1:29" x14ac:dyDescent="0.3">
      <c r="A24" s="2" t="s">
        <v>1153</v>
      </c>
      <c r="B24" s="9"/>
      <c r="C24" s="4">
        <f t="shared" si="0"/>
        <v>0</v>
      </c>
      <c r="D24" s="4">
        <f t="shared" si="1"/>
        <v>0</v>
      </c>
      <c r="E24" s="4">
        <v>15.37</v>
      </c>
      <c r="F24" s="4">
        <v>15.37</v>
      </c>
      <c r="G24" s="4">
        <v>169.7</v>
      </c>
      <c r="H24" s="4">
        <v>229.1</v>
      </c>
      <c r="I24" s="4">
        <v>398.8</v>
      </c>
      <c r="J24" s="3">
        <v>1269</v>
      </c>
      <c r="K24" s="3">
        <v>196</v>
      </c>
      <c r="L24" s="4">
        <v>1465</v>
      </c>
      <c r="N24">
        <v>0</v>
      </c>
      <c r="Z24" s="9"/>
      <c r="AA24" s="4">
        <f t="shared" si="2"/>
        <v>0</v>
      </c>
      <c r="AB24" s="4">
        <f t="shared" si="3"/>
        <v>0</v>
      </c>
      <c r="AC24">
        <v>0</v>
      </c>
    </row>
    <row r="25" spans="1:29" x14ac:dyDescent="0.3">
      <c r="A25" s="2" t="s">
        <v>1154</v>
      </c>
      <c r="B25" s="4">
        <v>42.62</v>
      </c>
      <c r="C25" s="4">
        <f t="shared" si="0"/>
        <v>2.9454042847270212E-2</v>
      </c>
      <c r="D25" s="4">
        <f t="shared" si="1"/>
        <v>1.3996715927750409E-2</v>
      </c>
      <c r="E25" s="4">
        <v>12.07</v>
      </c>
      <c r="F25" s="4">
        <v>54.69</v>
      </c>
      <c r="G25" s="4">
        <v>164.26</v>
      </c>
      <c r="H25" s="4">
        <v>246.96</v>
      </c>
      <c r="I25" s="4">
        <v>411.22</v>
      </c>
      <c r="J25" s="3">
        <v>1627</v>
      </c>
      <c r="K25" s="3">
        <v>211</v>
      </c>
      <c r="L25" s="4">
        <v>1838</v>
      </c>
      <c r="N25">
        <v>303</v>
      </c>
      <c r="Z25" s="4">
        <v>42.62</v>
      </c>
      <c r="AA25" s="4">
        <f t="shared" si="2"/>
        <v>2.9454042847270212E-2</v>
      </c>
      <c r="AB25" s="4">
        <f t="shared" si="3"/>
        <v>1.3996715927750409E-2</v>
      </c>
      <c r="AC25">
        <v>303</v>
      </c>
    </row>
    <row r="26" spans="1:29" x14ac:dyDescent="0.3">
      <c r="A26" s="2" t="s">
        <v>1155</v>
      </c>
      <c r="B26" s="4">
        <v>38.909999999999997</v>
      </c>
      <c r="C26" s="4">
        <f t="shared" si="0"/>
        <v>2.6890117484450585E-2</v>
      </c>
      <c r="D26" s="4">
        <f t="shared" si="1"/>
        <v>1.2778325123152709E-2</v>
      </c>
      <c r="E26" s="4">
        <v>17.73</v>
      </c>
      <c r="F26" s="4">
        <v>56.64</v>
      </c>
      <c r="G26" s="4">
        <v>182.3</v>
      </c>
      <c r="H26" s="3">
        <v>212</v>
      </c>
      <c r="I26" s="4">
        <v>394.3</v>
      </c>
      <c r="J26" s="3">
        <v>1429</v>
      </c>
      <c r="K26" s="3">
        <v>202</v>
      </c>
      <c r="L26" s="4">
        <v>1631</v>
      </c>
      <c r="N26">
        <v>408</v>
      </c>
      <c r="Z26" s="4">
        <v>38.909999999999997</v>
      </c>
      <c r="AA26" s="4">
        <f t="shared" si="2"/>
        <v>2.6890117484450585E-2</v>
      </c>
      <c r="AB26" s="4">
        <f t="shared" si="3"/>
        <v>1.2778325123152709E-2</v>
      </c>
      <c r="AC26">
        <v>408</v>
      </c>
    </row>
    <row r="27" spans="1:29" x14ac:dyDescent="0.3">
      <c r="A27" s="2" t="s">
        <v>1156</v>
      </c>
      <c r="B27" s="4">
        <v>51.35</v>
      </c>
      <c r="C27" s="4">
        <f t="shared" si="0"/>
        <v>3.5487214927436075E-2</v>
      </c>
      <c r="D27" s="4">
        <f t="shared" si="1"/>
        <v>1.6863711001642037E-2</v>
      </c>
      <c r="E27" s="4">
        <v>19.52</v>
      </c>
      <c r="F27" s="4">
        <v>70.87</v>
      </c>
      <c r="G27" s="4">
        <v>208.96</v>
      </c>
      <c r="H27" s="4">
        <v>236.66</v>
      </c>
      <c r="I27" s="4">
        <v>445.62</v>
      </c>
      <c r="J27" s="3">
        <v>1515</v>
      </c>
      <c r="K27" s="3">
        <v>193</v>
      </c>
      <c r="L27" s="4">
        <v>1708</v>
      </c>
      <c r="N27">
        <v>564.19999999999993</v>
      </c>
      <c r="Z27" s="4">
        <v>51.35</v>
      </c>
      <c r="AA27" s="4">
        <f t="shared" si="2"/>
        <v>3.5487214927436075E-2</v>
      </c>
      <c r="AB27" s="4">
        <f t="shared" si="3"/>
        <v>1.6863711001642037E-2</v>
      </c>
      <c r="AC27">
        <v>564.19999999999993</v>
      </c>
    </row>
    <row r="28" spans="1:29" x14ac:dyDescent="0.3">
      <c r="A28" s="5" t="s">
        <v>1157</v>
      </c>
      <c r="B28" s="6">
        <v>272.5</v>
      </c>
      <c r="C28" s="4">
        <f t="shared" si="0"/>
        <v>0.18832066344160331</v>
      </c>
      <c r="D28" s="4">
        <f t="shared" si="1"/>
        <v>8.9490968801313631E-2</v>
      </c>
      <c r="E28" s="6">
        <v>160.93</v>
      </c>
      <c r="F28" s="6">
        <v>433.43</v>
      </c>
      <c r="G28" s="6">
        <v>2213.6</v>
      </c>
      <c r="H28" s="6">
        <v>2622.14</v>
      </c>
      <c r="I28" s="6">
        <v>4835.7</v>
      </c>
      <c r="J28" s="6">
        <v>16481</v>
      </c>
      <c r="K28" s="6">
        <v>2484</v>
      </c>
      <c r="L28" s="6">
        <v>18965</v>
      </c>
      <c r="N28">
        <v>3524.5999999999995</v>
      </c>
      <c r="Z28" s="6"/>
      <c r="AA28" s="4">
        <f t="shared" si="2"/>
        <v>0</v>
      </c>
      <c r="AB28" s="4">
        <f t="shared" si="3"/>
        <v>0</v>
      </c>
    </row>
    <row r="29" spans="1:29" x14ac:dyDescent="0.3">
      <c r="A29" s="2" t="s">
        <v>1158</v>
      </c>
      <c r="B29" s="4">
        <v>62.44</v>
      </c>
      <c r="C29" s="4">
        <f t="shared" si="0"/>
        <v>4.3151347615756737E-2</v>
      </c>
      <c r="D29" s="4">
        <f t="shared" si="1"/>
        <v>2.0505747126436782E-2</v>
      </c>
      <c r="E29" s="4">
        <v>15.78</v>
      </c>
      <c r="F29" s="4">
        <v>78.22</v>
      </c>
      <c r="G29" s="4">
        <v>187.36</v>
      </c>
      <c r="H29" s="4">
        <v>217.66</v>
      </c>
      <c r="I29" s="4">
        <v>405.02</v>
      </c>
      <c r="J29" s="3">
        <v>1684</v>
      </c>
      <c r="K29" s="3">
        <v>218</v>
      </c>
      <c r="L29" s="4">
        <v>1902</v>
      </c>
      <c r="N29">
        <v>790.5</v>
      </c>
      <c r="Z29" s="4">
        <v>62.44</v>
      </c>
      <c r="AA29" s="4">
        <f t="shared" si="2"/>
        <v>4.3151347615756737E-2</v>
      </c>
      <c r="AB29" s="4">
        <f t="shared" si="3"/>
        <v>2.0505747126436782E-2</v>
      </c>
      <c r="AC29">
        <v>790.5</v>
      </c>
    </row>
    <row r="30" spans="1:29" x14ac:dyDescent="0.3">
      <c r="A30" s="2" t="s">
        <v>1159</v>
      </c>
      <c r="B30" s="4">
        <v>49.46</v>
      </c>
      <c r="C30" s="4">
        <f t="shared" si="0"/>
        <v>3.4181064270905323E-2</v>
      </c>
      <c r="D30" s="4">
        <f t="shared" si="1"/>
        <v>1.6243021346469624E-2</v>
      </c>
      <c r="E30" s="4">
        <v>17.09</v>
      </c>
      <c r="F30" s="4">
        <v>66.55</v>
      </c>
      <c r="G30" s="4">
        <v>201.18</v>
      </c>
      <c r="H30" s="4">
        <v>250.28</v>
      </c>
      <c r="I30" s="4">
        <v>451.46</v>
      </c>
      <c r="J30" s="3">
        <v>1599</v>
      </c>
      <c r="K30" s="3">
        <v>190</v>
      </c>
      <c r="L30" s="4">
        <v>1789</v>
      </c>
      <c r="N30">
        <v>532</v>
      </c>
      <c r="Z30" s="4">
        <v>49.46</v>
      </c>
      <c r="AA30" s="4">
        <f t="shared" si="2"/>
        <v>3.4181064270905323E-2</v>
      </c>
      <c r="AB30" s="4">
        <f t="shared" si="3"/>
        <v>1.6243021346469624E-2</v>
      </c>
      <c r="AC30">
        <v>532</v>
      </c>
    </row>
    <row r="31" spans="1:29" x14ac:dyDescent="0.3">
      <c r="A31" s="2" t="s">
        <v>1160</v>
      </c>
      <c r="B31" s="4">
        <v>40.380000000000003</v>
      </c>
      <c r="C31" s="4">
        <f t="shared" si="0"/>
        <v>2.7906012439530063E-2</v>
      </c>
      <c r="D31" s="4">
        <f t="shared" si="1"/>
        <v>1.3261083743842366E-2</v>
      </c>
      <c r="E31" s="4">
        <v>19.850000000000001</v>
      </c>
      <c r="F31" s="4">
        <v>60.23</v>
      </c>
      <c r="G31" s="4">
        <v>193.41</v>
      </c>
      <c r="H31" s="4">
        <v>246.39500000000001</v>
      </c>
      <c r="I31" s="4">
        <v>439.80500000000001</v>
      </c>
      <c r="J31" s="3">
        <v>1560</v>
      </c>
      <c r="K31" s="3">
        <v>183</v>
      </c>
      <c r="L31" s="4">
        <v>1743</v>
      </c>
      <c r="N31">
        <v>393.7</v>
      </c>
      <c r="Z31" s="4">
        <v>40.380000000000003</v>
      </c>
      <c r="AA31" s="4">
        <f t="shared" si="2"/>
        <v>2.7906012439530063E-2</v>
      </c>
      <c r="AB31" s="4">
        <f t="shared" si="3"/>
        <v>1.3261083743842366E-2</v>
      </c>
      <c r="AC31">
        <v>393.7</v>
      </c>
    </row>
    <row r="32" spans="1:29" x14ac:dyDescent="0.3">
      <c r="A32" s="2" t="s">
        <v>1161</v>
      </c>
      <c r="B32" s="4">
        <v>19.100000000000001</v>
      </c>
      <c r="C32" s="4">
        <f t="shared" si="0"/>
        <v>1.319972356599862E-2</v>
      </c>
      <c r="D32" s="4">
        <f t="shared" si="1"/>
        <v>6.2725779967159282E-3</v>
      </c>
      <c r="E32" s="4">
        <v>20.32</v>
      </c>
      <c r="F32" s="4">
        <v>39.42</v>
      </c>
      <c r="G32" s="4">
        <v>197.48</v>
      </c>
      <c r="H32" s="4">
        <v>242.12</v>
      </c>
      <c r="I32" s="4">
        <v>439.6</v>
      </c>
      <c r="J32" s="3">
        <v>1543</v>
      </c>
      <c r="K32" s="3">
        <v>178</v>
      </c>
      <c r="L32" s="4">
        <v>1721</v>
      </c>
      <c r="N32">
        <v>158.10000000000002</v>
      </c>
      <c r="Z32" s="4">
        <v>19.100000000000001</v>
      </c>
      <c r="AA32" s="4">
        <f t="shared" si="2"/>
        <v>1.319972356599862E-2</v>
      </c>
      <c r="AB32" s="4">
        <f t="shared" si="3"/>
        <v>6.2725779967159282E-3</v>
      </c>
      <c r="AC32">
        <v>158.10000000000002</v>
      </c>
    </row>
    <row r="33" spans="1:29" x14ac:dyDescent="0.3">
      <c r="A33" s="2" t="s">
        <v>1162</v>
      </c>
      <c r="B33" s="10"/>
      <c r="C33" s="4">
        <f t="shared" si="0"/>
        <v>0</v>
      </c>
      <c r="D33" s="4">
        <f t="shared" si="1"/>
        <v>0</v>
      </c>
      <c r="E33" s="4">
        <v>20.76</v>
      </c>
      <c r="F33" s="4">
        <v>20.76</v>
      </c>
      <c r="G33" s="4">
        <v>224.63</v>
      </c>
      <c r="H33" s="4">
        <v>341.005</v>
      </c>
      <c r="I33" s="4">
        <v>565.63499999999999</v>
      </c>
      <c r="J33" s="3">
        <v>1604</v>
      </c>
      <c r="K33" s="3">
        <v>212</v>
      </c>
      <c r="L33" s="4">
        <v>1816</v>
      </c>
      <c r="N33">
        <v>0</v>
      </c>
      <c r="Z33" s="10"/>
      <c r="AA33" s="4">
        <f t="shared" si="2"/>
        <v>0</v>
      </c>
      <c r="AB33" s="4">
        <f t="shared" si="3"/>
        <v>0</v>
      </c>
      <c r="AC33">
        <v>0</v>
      </c>
    </row>
    <row r="34" spans="1:29" x14ac:dyDescent="0.3">
      <c r="A34" s="2" t="s">
        <v>1163</v>
      </c>
      <c r="B34" s="10"/>
      <c r="C34" s="4">
        <f t="shared" si="0"/>
        <v>0</v>
      </c>
      <c r="D34" s="4">
        <f t="shared" si="1"/>
        <v>0</v>
      </c>
      <c r="E34" s="4">
        <v>15.89</v>
      </c>
      <c r="F34" s="4">
        <v>15.89</v>
      </c>
      <c r="G34" s="3">
        <v>181</v>
      </c>
      <c r="H34" s="4">
        <v>244.9</v>
      </c>
      <c r="I34" s="4">
        <v>425.9</v>
      </c>
      <c r="J34" s="3">
        <v>1512</v>
      </c>
      <c r="K34" s="3">
        <v>200</v>
      </c>
      <c r="L34" s="4">
        <v>1712</v>
      </c>
      <c r="N34">
        <v>0</v>
      </c>
      <c r="Z34" s="10"/>
      <c r="AA34" s="4">
        <f t="shared" si="2"/>
        <v>0</v>
      </c>
      <c r="AB34" s="4">
        <f t="shared" si="3"/>
        <v>0</v>
      </c>
      <c r="AC34">
        <v>0</v>
      </c>
    </row>
    <row r="35" spans="1:29" x14ac:dyDescent="0.3">
      <c r="A35" s="2" t="s">
        <v>1164</v>
      </c>
      <c r="B35" s="10"/>
      <c r="C35" s="4">
        <f t="shared" si="0"/>
        <v>0</v>
      </c>
      <c r="D35" s="4">
        <f t="shared" si="1"/>
        <v>0</v>
      </c>
      <c r="E35" s="4">
        <v>12.87</v>
      </c>
      <c r="F35" s="4">
        <v>12.87</v>
      </c>
      <c r="G35" s="4">
        <v>175.13</v>
      </c>
      <c r="H35" s="4">
        <v>251.66</v>
      </c>
      <c r="I35" s="4">
        <v>426.79</v>
      </c>
      <c r="J35" s="3">
        <v>1560</v>
      </c>
      <c r="K35" s="3">
        <v>134</v>
      </c>
      <c r="L35" s="4">
        <v>1694</v>
      </c>
      <c r="N35">
        <v>0</v>
      </c>
      <c r="Z35" s="10"/>
      <c r="AA35" s="4">
        <f t="shared" si="2"/>
        <v>0</v>
      </c>
      <c r="AB35" s="4">
        <f t="shared" si="3"/>
        <v>0</v>
      </c>
      <c r="AC35">
        <v>0</v>
      </c>
    </row>
    <row r="36" spans="1:29" x14ac:dyDescent="0.3">
      <c r="A36" s="2" t="s">
        <v>1165</v>
      </c>
      <c r="B36" s="10"/>
      <c r="C36" s="4">
        <f t="shared" si="0"/>
        <v>0</v>
      </c>
      <c r="D36" s="4">
        <f t="shared" si="1"/>
        <v>0</v>
      </c>
      <c r="E36" s="4">
        <v>9.85</v>
      </c>
      <c r="F36" s="4">
        <v>9.85</v>
      </c>
      <c r="G36" s="4">
        <v>134.05000000000001</v>
      </c>
      <c r="H36" s="4">
        <v>261.06</v>
      </c>
      <c r="I36" s="4">
        <v>395.11</v>
      </c>
      <c r="J36" s="3">
        <v>1452</v>
      </c>
      <c r="K36" s="3">
        <v>138</v>
      </c>
      <c r="L36" s="4">
        <v>1590</v>
      </c>
      <c r="N36">
        <v>0</v>
      </c>
      <c r="Z36" s="10"/>
      <c r="AA36" s="4">
        <f t="shared" si="2"/>
        <v>0</v>
      </c>
      <c r="AB36" s="4">
        <f t="shared" si="3"/>
        <v>0</v>
      </c>
      <c r="AC36">
        <v>0</v>
      </c>
    </row>
    <row r="37" spans="1:29" x14ac:dyDescent="0.3">
      <c r="A37" s="2" t="s">
        <v>1166</v>
      </c>
      <c r="B37" s="10"/>
      <c r="C37" s="4">
        <f t="shared" si="0"/>
        <v>0</v>
      </c>
      <c r="D37" s="4">
        <f t="shared" si="1"/>
        <v>0</v>
      </c>
      <c r="E37" s="4">
        <v>17.12</v>
      </c>
      <c r="F37" s="4">
        <v>17.12</v>
      </c>
      <c r="G37" s="4">
        <v>160.47999999999999</v>
      </c>
      <c r="H37" s="4">
        <v>263.41199999999998</v>
      </c>
      <c r="I37" s="4">
        <v>423.892</v>
      </c>
      <c r="J37" s="3">
        <v>1562</v>
      </c>
      <c r="K37" s="3">
        <v>156</v>
      </c>
      <c r="L37" s="4">
        <v>1718</v>
      </c>
      <c r="N37">
        <v>0</v>
      </c>
      <c r="Z37" s="10"/>
      <c r="AA37" s="4">
        <f t="shared" si="2"/>
        <v>0</v>
      </c>
      <c r="AB37" s="4">
        <f t="shared" si="3"/>
        <v>0</v>
      </c>
      <c r="AC37">
        <v>0</v>
      </c>
    </row>
    <row r="38" spans="1:29" x14ac:dyDescent="0.3">
      <c r="A38" s="2" t="s">
        <v>1167</v>
      </c>
      <c r="B38" s="1">
        <v>14.23</v>
      </c>
      <c r="C38" s="4">
        <f t="shared" si="0"/>
        <v>9.8341395991706979E-3</v>
      </c>
      <c r="D38" s="4">
        <f t="shared" si="1"/>
        <v>4.6732348111658455E-3</v>
      </c>
      <c r="E38" s="1">
        <v>13.38</v>
      </c>
      <c r="F38" s="4">
        <v>27.61</v>
      </c>
      <c r="G38" s="3">
        <v>175.49</v>
      </c>
      <c r="H38" s="3">
        <v>238.15</v>
      </c>
      <c r="I38" s="4">
        <v>413.64</v>
      </c>
      <c r="J38" s="3">
        <v>1922</v>
      </c>
      <c r="K38" s="3">
        <v>245</v>
      </c>
      <c r="L38" s="4">
        <v>2167</v>
      </c>
      <c r="N38">
        <v>178.5</v>
      </c>
      <c r="Z38" s="14">
        <v>14.23</v>
      </c>
      <c r="AA38" s="4">
        <f t="shared" si="2"/>
        <v>9.8341395991706979E-3</v>
      </c>
      <c r="AB38" s="4">
        <f t="shared" si="3"/>
        <v>4.6732348111658455E-3</v>
      </c>
      <c r="AC38">
        <v>178.5</v>
      </c>
    </row>
    <row r="39" spans="1:29" x14ac:dyDescent="0.3">
      <c r="A39" s="2" t="s">
        <v>1168</v>
      </c>
      <c r="B39" s="1">
        <v>23.55</v>
      </c>
      <c r="C39" s="4">
        <f t="shared" si="0"/>
        <v>1.6275051831375259E-2</v>
      </c>
      <c r="D39" s="4">
        <f t="shared" si="1"/>
        <v>7.7339901477832514E-3</v>
      </c>
      <c r="E39" s="1">
        <v>9.14</v>
      </c>
      <c r="F39" s="4">
        <v>32.69</v>
      </c>
      <c r="G39" s="3">
        <v>191.62</v>
      </c>
      <c r="H39" s="3">
        <v>254.31</v>
      </c>
      <c r="I39" s="4">
        <v>445.93</v>
      </c>
      <c r="J39" s="3">
        <v>2285</v>
      </c>
      <c r="K39" s="3">
        <v>230</v>
      </c>
      <c r="L39" s="4">
        <v>2515</v>
      </c>
      <c r="N39">
        <v>513</v>
      </c>
      <c r="Z39" s="14">
        <v>23.55</v>
      </c>
      <c r="AA39" s="4">
        <f t="shared" si="2"/>
        <v>1.6275051831375259E-2</v>
      </c>
      <c r="AB39" s="4">
        <f t="shared" si="3"/>
        <v>7.7339901477832514E-3</v>
      </c>
      <c r="AC39">
        <v>513</v>
      </c>
    </row>
    <row r="40" spans="1:29" x14ac:dyDescent="0.3">
      <c r="A40" s="2" t="s">
        <v>1169</v>
      </c>
      <c r="B40" s="1">
        <v>30.33</v>
      </c>
      <c r="C40" s="4">
        <f t="shared" si="0"/>
        <v>2.0960608154803041E-2</v>
      </c>
      <c r="D40" s="4">
        <f t="shared" si="1"/>
        <v>9.9605911330049261E-3</v>
      </c>
      <c r="E40" s="1">
        <v>9.9499999999999993</v>
      </c>
      <c r="F40" s="4">
        <v>40.28</v>
      </c>
      <c r="G40" s="3">
        <v>194.77</v>
      </c>
      <c r="H40" s="3">
        <v>246.04</v>
      </c>
      <c r="I40" s="4">
        <v>440.81</v>
      </c>
      <c r="J40" s="3">
        <v>2230</v>
      </c>
      <c r="K40" s="3">
        <v>141</v>
      </c>
      <c r="L40" s="4">
        <v>2371</v>
      </c>
      <c r="N40">
        <v>644.80000000000007</v>
      </c>
      <c r="Z40" s="14">
        <v>30.33</v>
      </c>
      <c r="AA40" s="4">
        <f t="shared" si="2"/>
        <v>2.0960608154803041E-2</v>
      </c>
      <c r="AB40" s="4">
        <f t="shared" si="3"/>
        <v>9.9605911330049261E-3</v>
      </c>
      <c r="AC40">
        <v>644.80000000000007</v>
      </c>
    </row>
    <row r="41" spans="1:29" x14ac:dyDescent="0.3">
      <c r="A41" s="5" t="s">
        <v>1170</v>
      </c>
      <c r="B41" s="6">
        <v>239.49</v>
      </c>
      <c r="C41" s="4">
        <f t="shared" si="0"/>
        <v>0.16550794747753975</v>
      </c>
      <c r="D41" s="4">
        <f t="shared" si="1"/>
        <v>7.8650246305418725E-2</v>
      </c>
      <c r="E41" s="6">
        <v>182</v>
      </c>
      <c r="F41" s="6">
        <v>421.49</v>
      </c>
      <c r="G41" s="6">
        <v>2035.6</v>
      </c>
      <c r="H41" s="6">
        <v>3056.99</v>
      </c>
      <c r="I41" s="6">
        <v>5092.6000000000004</v>
      </c>
      <c r="J41" s="6">
        <v>20513</v>
      </c>
      <c r="K41" s="6">
        <v>2225</v>
      </c>
      <c r="L41" s="6">
        <v>22738</v>
      </c>
      <c r="N41">
        <v>3210.6000000000004</v>
      </c>
      <c r="Z41" s="6"/>
      <c r="AA41" s="4">
        <f t="shared" si="2"/>
        <v>0</v>
      </c>
      <c r="AB41" s="4">
        <f t="shared" si="3"/>
        <v>0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5" sqref="B15"/>
    </sheetView>
  </sheetViews>
  <sheetFormatPr defaultRowHeight="14.4" x14ac:dyDescent="0.3"/>
  <cols>
    <col min="1" max="1" width="18.33203125" customWidth="1"/>
  </cols>
  <sheetData>
    <row r="1" spans="1:14" ht="25.5" customHeight="1" x14ac:dyDescent="0.3">
      <c r="A1" s="234" t="s">
        <v>1171</v>
      </c>
      <c r="B1" s="234" t="s">
        <v>1172</v>
      </c>
      <c r="C1" s="234"/>
      <c r="D1" s="234"/>
      <c r="E1" s="234"/>
      <c r="F1" s="234"/>
      <c r="G1" s="234" t="s">
        <v>1173</v>
      </c>
      <c r="H1" s="234"/>
      <c r="I1" s="234"/>
      <c r="J1" s="234" t="s">
        <v>1174</v>
      </c>
      <c r="K1" s="234"/>
      <c r="L1" s="234"/>
    </row>
    <row r="2" spans="1:14" ht="79.2" x14ac:dyDescent="0.3">
      <c r="A2" s="234"/>
      <c r="B2" s="1" t="s">
        <v>1175</v>
      </c>
      <c r="C2" s="16" t="s">
        <v>1176</v>
      </c>
      <c r="D2" s="16" t="s">
        <v>1177</v>
      </c>
      <c r="E2" s="1" t="s">
        <v>1178</v>
      </c>
      <c r="F2" s="1" t="s">
        <v>1179</v>
      </c>
      <c r="G2" s="1" t="s">
        <v>1180</v>
      </c>
      <c r="H2" s="1" t="s">
        <v>1181</v>
      </c>
      <c r="I2" s="1" t="s">
        <v>1182</v>
      </c>
      <c r="J2" s="1" t="s">
        <v>1183</v>
      </c>
      <c r="K2" s="1" t="s">
        <v>1184</v>
      </c>
      <c r="L2" s="1" t="s">
        <v>1185</v>
      </c>
      <c r="N2" s="18" t="s">
        <v>1186</v>
      </c>
    </row>
    <row r="3" spans="1:14" x14ac:dyDescent="0.3">
      <c r="A3" s="2" t="s">
        <v>1187</v>
      </c>
      <c r="B3" s="3">
        <v>108.9</v>
      </c>
      <c r="C3" s="3">
        <f>B3/6379.5</f>
        <v>1.7070303315306842E-2</v>
      </c>
      <c r="D3" s="3">
        <f>B3/8724.5</f>
        <v>1.2482090664221446E-2</v>
      </c>
      <c r="E3" s="3">
        <v>34.5</v>
      </c>
      <c r="F3" s="4">
        <v>143.4</v>
      </c>
      <c r="G3" s="3">
        <v>618</v>
      </c>
      <c r="H3" s="3">
        <v>692</v>
      </c>
      <c r="I3" s="4">
        <v>1310</v>
      </c>
      <c r="J3" s="3">
        <v>1254</v>
      </c>
      <c r="K3" s="3">
        <v>943</v>
      </c>
      <c r="L3" s="4">
        <v>2197</v>
      </c>
      <c r="N3">
        <v>762.6</v>
      </c>
    </row>
    <row r="4" spans="1:14" x14ac:dyDescent="0.3">
      <c r="A4" s="2" t="s">
        <v>1188</v>
      </c>
      <c r="B4" s="3">
        <v>78.5</v>
      </c>
      <c r="C4" s="3">
        <f t="shared" ref="C4:C15" si="0">B4/6379.5</f>
        <v>1.2305039579904382E-2</v>
      </c>
      <c r="D4" s="3">
        <f t="shared" ref="D4:D15" si="1">B4/8724.5</f>
        <v>8.9976502951458533E-3</v>
      </c>
      <c r="E4" s="3">
        <v>32.9</v>
      </c>
      <c r="F4" s="4">
        <v>111.4</v>
      </c>
      <c r="G4" s="3">
        <v>506</v>
      </c>
      <c r="H4" s="3">
        <v>604</v>
      </c>
      <c r="I4" s="4">
        <v>1110</v>
      </c>
      <c r="J4" s="3">
        <v>1083</v>
      </c>
      <c r="K4" s="3">
        <v>890</v>
      </c>
      <c r="L4" s="4">
        <v>1973</v>
      </c>
      <c r="N4">
        <v>526.4</v>
      </c>
    </row>
    <row r="5" spans="1:14" x14ac:dyDescent="0.3">
      <c r="A5" s="2" t="s">
        <v>1189</v>
      </c>
      <c r="B5" s="3">
        <v>62.5</v>
      </c>
      <c r="C5" s="3">
        <f t="shared" si="0"/>
        <v>9.7970060349557176E-3</v>
      </c>
      <c r="D5" s="3">
        <f t="shared" si="1"/>
        <v>7.1637343114218576E-3</v>
      </c>
      <c r="E5" s="3">
        <v>31.9</v>
      </c>
      <c r="F5" s="4">
        <v>94.4</v>
      </c>
      <c r="G5" s="3">
        <v>474</v>
      </c>
      <c r="H5" s="3">
        <v>534</v>
      </c>
      <c r="I5" s="4">
        <v>1008</v>
      </c>
      <c r="J5" s="3">
        <v>1211</v>
      </c>
      <c r="K5" s="3">
        <v>997</v>
      </c>
      <c r="L5" s="4">
        <v>2208</v>
      </c>
      <c r="N5">
        <v>372</v>
      </c>
    </row>
    <row r="6" spans="1:14" x14ac:dyDescent="0.3">
      <c r="A6" s="2" t="s">
        <v>1190</v>
      </c>
      <c r="B6" s="3">
        <v>26.6</v>
      </c>
      <c r="C6" s="3">
        <f t="shared" si="0"/>
        <v>4.1696057684771533E-3</v>
      </c>
      <c r="D6" s="3">
        <f t="shared" si="1"/>
        <v>3.0488853229411429E-3</v>
      </c>
      <c r="E6" s="3">
        <v>31.8</v>
      </c>
      <c r="F6" s="4">
        <v>58.4</v>
      </c>
      <c r="G6" s="7">
        <v>487</v>
      </c>
      <c r="H6" s="3">
        <v>530</v>
      </c>
      <c r="I6" s="4">
        <v>1017</v>
      </c>
      <c r="J6" s="3">
        <v>1037</v>
      </c>
      <c r="K6" s="3">
        <v>940</v>
      </c>
      <c r="L6" s="4">
        <v>1977</v>
      </c>
      <c r="N6">
        <v>148.80000000000001</v>
      </c>
    </row>
    <row r="7" spans="1:14" x14ac:dyDescent="0.3">
      <c r="A7" s="2" t="s">
        <v>1191</v>
      </c>
      <c r="B7" s="3"/>
      <c r="C7" s="3">
        <f t="shared" si="0"/>
        <v>0</v>
      </c>
      <c r="D7" s="3">
        <f t="shared" si="1"/>
        <v>0</v>
      </c>
      <c r="E7" s="3">
        <v>32.700000000000003</v>
      </c>
      <c r="F7" s="4">
        <v>32.700000000000003</v>
      </c>
      <c r="G7" s="3">
        <v>500</v>
      </c>
      <c r="H7" s="3">
        <v>561</v>
      </c>
      <c r="I7" s="4">
        <v>1061</v>
      </c>
      <c r="J7" s="3">
        <v>457</v>
      </c>
      <c r="K7" s="3">
        <v>959</v>
      </c>
      <c r="L7" s="4">
        <v>1416</v>
      </c>
      <c r="N7">
        <v>0</v>
      </c>
    </row>
    <row r="8" spans="1:14" x14ac:dyDescent="0.3">
      <c r="A8" s="2" t="s">
        <v>1192</v>
      </c>
      <c r="B8" s="3"/>
      <c r="C8" s="3">
        <f t="shared" si="0"/>
        <v>0</v>
      </c>
      <c r="D8" s="3">
        <f t="shared" si="1"/>
        <v>0</v>
      </c>
      <c r="E8" s="3">
        <v>29</v>
      </c>
      <c r="F8" s="4">
        <v>29</v>
      </c>
      <c r="G8" s="3">
        <v>454</v>
      </c>
      <c r="H8" s="3">
        <v>558</v>
      </c>
      <c r="I8" s="4">
        <v>1012</v>
      </c>
      <c r="J8" s="3">
        <v>460</v>
      </c>
      <c r="K8" s="3">
        <v>902</v>
      </c>
      <c r="L8" s="4">
        <v>1362</v>
      </c>
      <c r="N8">
        <v>0</v>
      </c>
    </row>
    <row r="9" spans="1:14" x14ac:dyDescent="0.3">
      <c r="A9" s="2" t="s">
        <v>1193</v>
      </c>
      <c r="B9" s="3"/>
      <c r="C9" s="3">
        <f t="shared" si="0"/>
        <v>0</v>
      </c>
      <c r="D9" s="3">
        <f t="shared" si="1"/>
        <v>0</v>
      </c>
      <c r="E9" s="3">
        <v>10.1</v>
      </c>
      <c r="F9" s="4">
        <v>10.1</v>
      </c>
      <c r="G9" s="3">
        <v>476</v>
      </c>
      <c r="H9" s="3">
        <v>548</v>
      </c>
      <c r="I9" s="4">
        <v>1024</v>
      </c>
      <c r="J9" s="3">
        <v>588</v>
      </c>
      <c r="K9" s="3">
        <v>1178</v>
      </c>
      <c r="L9" s="4">
        <v>1766</v>
      </c>
      <c r="N9">
        <v>0</v>
      </c>
    </row>
    <row r="10" spans="1:14" x14ac:dyDescent="0.3">
      <c r="A10" s="2" t="s">
        <v>1194</v>
      </c>
      <c r="B10" s="3"/>
      <c r="C10" s="3">
        <f t="shared" si="0"/>
        <v>0</v>
      </c>
      <c r="D10" s="3">
        <f t="shared" si="1"/>
        <v>0</v>
      </c>
      <c r="E10" s="3">
        <v>32.6</v>
      </c>
      <c r="F10" s="4">
        <v>32.6</v>
      </c>
      <c r="G10" s="3">
        <v>416</v>
      </c>
      <c r="H10" s="3">
        <v>726</v>
      </c>
      <c r="I10" s="4">
        <v>1142</v>
      </c>
      <c r="J10" s="3">
        <v>472</v>
      </c>
      <c r="K10" s="3">
        <v>835</v>
      </c>
      <c r="L10" s="4">
        <v>1307</v>
      </c>
      <c r="N10">
        <v>0</v>
      </c>
    </row>
    <row r="11" spans="1:14" x14ac:dyDescent="0.3">
      <c r="A11" s="2" t="s">
        <v>1195</v>
      </c>
      <c r="B11" s="3"/>
      <c r="C11" s="3">
        <f t="shared" si="0"/>
        <v>0</v>
      </c>
      <c r="D11" s="3">
        <f t="shared" si="1"/>
        <v>0</v>
      </c>
      <c r="E11" s="3">
        <v>32.6</v>
      </c>
      <c r="F11" s="4">
        <v>32.6</v>
      </c>
      <c r="G11" s="3">
        <v>443</v>
      </c>
      <c r="H11" s="3">
        <v>643</v>
      </c>
      <c r="I11" s="4">
        <v>1086</v>
      </c>
      <c r="J11" s="3">
        <v>524</v>
      </c>
      <c r="K11" s="3">
        <v>1000</v>
      </c>
      <c r="L11" s="4">
        <v>1524</v>
      </c>
      <c r="N11">
        <v>0</v>
      </c>
    </row>
    <row r="12" spans="1:14" x14ac:dyDescent="0.3">
      <c r="A12" s="2" t="s">
        <v>1196</v>
      </c>
      <c r="B12" s="3">
        <v>45.1</v>
      </c>
      <c r="C12" s="3">
        <f t="shared" si="0"/>
        <v>7.0695195548240459E-3</v>
      </c>
      <c r="D12" s="3">
        <f t="shared" si="1"/>
        <v>5.1693506791220126E-3</v>
      </c>
      <c r="E12" s="3">
        <v>29.8</v>
      </c>
      <c r="F12" s="4">
        <v>74.900000000000006</v>
      </c>
      <c r="G12" s="3">
        <v>481</v>
      </c>
      <c r="H12" s="3">
        <v>591</v>
      </c>
      <c r="I12" s="4">
        <v>1072</v>
      </c>
      <c r="J12" s="3">
        <v>910</v>
      </c>
      <c r="K12" s="3">
        <v>1047</v>
      </c>
      <c r="L12" s="4">
        <v>1957</v>
      </c>
      <c r="N12">
        <v>115</v>
      </c>
    </row>
    <row r="13" spans="1:14" x14ac:dyDescent="0.3">
      <c r="A13" s="2" t="s">
        <v>1197</v>
      </c>
      <c r="B13" s="3">
        <v>71.7</v>
      </c>
      <c r="C13" s="3">
        <f t="shared" si="0"/>
        <v>1.1239125323301199E-2</v>
      </c>
      <c r="D13" s="3">
        <f t="shared" si="1"/>
        <v>8.2182360020631555E-3</v>
      </c>
      <c r="E13" s="3">
        <v>31.9</v>
      </c>
      <c r="F13" s="4">
        <v>103.6</v>
      </c>
      <c r="G13" s="3">
        <v>498</v>
      </c>
      <c r="H13" s="3">
        <v>608</v>
      </c>
      <c r="I13" s="4">
        <v>1106</v>
      </c>
      <c r="J13" s="3">
        <v>1268</v>
      </c>
      <c r="K13" s="3">
        <v>1008</v>
      </c>
      <c r="L13" s="4">
        <v>2276</v>
      </c>
      <c r="N13">
        <v>504</v>
      </c>
    </row>
    <row r="14" spans="1:14" x14ac:dyDescent="0.3">
      <c r="A14" s="2" t="s">
        <v>1198</v>
      </c>
      <c r="B14" s="3">
        <v>92.1</v>
      </c>
      <c r="C14" s="3">
        <f t="shared" si="0"/>
        <v>1.4436868093110745E-2</v>
      </c>
      <c r="D14" s="3">
        <f t="shared" si="1"/>
        <v>1.0556478881311249E-2</v>
      </c>
      <c r="E14" s="3">
        <v>36.799999999999997</v>
      </c>
      <c r="F14" s="4">
        <v>128.9</v>
      </c>
      <c r="G14" s="3">
        <v>461</v>
      </c>
      <c r="H14" s="3">
        <v>599</v>
      </c>
      <c r="I14" s="4">
        <v>1060</v>
      </c>
      <c r="J14" s="3">
        <v>1168</v>
      </c>
      <c r="K14" s="3">
        <v>909</v>
      </c>
      <c r="L14" s="4">
        <v>2077</v>
      </c>
      <c r="N14">
        <v>644.80000000000007</v>
      </c>
    </row>
    <row r="15" spans="1:14" x14ac:dyDescent="0.3">
      <c r="A15" s="5" t="s">
        <v>1199</v>
      </c>
      <c r="B15" s="6">
        <v>485.4</v>
      </c>
      <c r="C15" s="3">
        <f t="shared" si="0"/>
        <v>7.6087467669880088E-2</v>
      </c>
      <c r="D15" s="3">
        <f t="shared" si="1"/>
        <v>5.5636426156226715E-2</v>
      </c>
      <c r="E15" s="6">
        <v>366.6</v>
      </c>
      <c r="F15" s="6">
        <v>852</v>
      </c>
      <c r="G15" s="6">
        <v>5814</v>
      </c>
      <c r="H15" s="6">
        <v>7194</v>
      </c>
      <c r="I15" s="6">
        <v>13008</v>
      </c>
      <c r="J15" s="6">
        <v>10432</v>
      </c>
      <c r="K15" s="6">
        <v>11608</v>
      </c>
      <c r="L15" s="6">
        <v>22040</v>
      </c>
      <c r="N15">
        <v>3073.6000000000004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4.4" x14ac:dyDescent="0.3"/>
  <cols>
    <col min="1" max="1" width="18.33203125" customWidth="1"/>
  </cols>
  <sheetData>
    <row r="1" spans="1:1" x14ac:dyDescent="0.3">
      <c r="A1" t="s">
        <v>1200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A44" workbookViewId="0">
      <selection activeCell="AA1" sqref="AA1:AB1048576"/>
    </sheetView>
  </sheetViews>
  <sheetFormatPr defaultRowHeight="14.4" x14ac:dyDescent="0.3"/>
  <cols>
    <col min="1" max="1" width="18.33203125" customWidth="1"/>
  </cols>
  <sheetData>
    <row r="1" spans="1:29" ht="38.25" customHeight="1" x14ac:dyDescent="0.3">
      <c r="A1" s="234" t="s">
        <v>1201</v>
      </c>
      <c r="B1" s="234" t="s">
        <v>1202</v>
      </c>
      <c r="C1" s="234"/>
      <c r="D1" s="234"/>
      <c r="E1" s="234"/>
      <c r="F1" s="234"/>
      <c r="G1" s="234" t="s">
        <v>1203</v>
      </c>
      <c r="H1" s="234"/>
      <c r="I1" s="234"/>
      <c r="J1" s="234" t="s">
        <v>1204</v>
      </c>
      <c r="K1" s="234"/>
    </row>
    <row r="2" spans="1:29" ht="79.2" x14ac:dyDescent="0.3">
      <c r="A2" s="234"/>
      <c r="B2" s="1" t="s">
        <v>1205</v>
      </c>
      <c r="C2" s="16" t="s">
        <v>1206</v>
      </c>
      <c r="D2" s="16" t="s">
        <v>1207</v>
      </c>
      <c r="E2" s="1" t="s">
        <v>1208</v>
      </c>
      <c r="F2" s="1" t="s">
        <v>1209</v>
      </c>
      <c r="G2" s="1" t="s">
        <v>1210</v>
      </c>
      <c r="H2" s="1" t="s">
        <v>1211</v>
      </c>
      <c r="I2" s="1" t="s">
        <v>1212</v>
      </c>
      <c r="J2" s="1" t="s">
        <v>1213</v>
      </c>
      <c r="K2" s="1" t="s">
        <v>1214</v>
      </c>
      <c r="N2" s="19" t="s">
        <v>1215</v>
      </c>
      <c r="Z2" s="14" t="s">
        <v>1216</v>
      </c>
      <c r="AA2" s="16" t="s">
        <v>1217</v>
      </c>
      <c r="AB2" s="16" t="s">
        <v>1218</v>
      </c>
      <c r="AC2" s="19" t="s">
        <v>1219</v>
      </c>
    </row>
    <row r="3" spans="1:29" x14ac:dyDescent="0.3">
      <c r="A3" s="2" t="s">
        <v>1220</v>
      </c>
      <c r="B3" s="3">
        <v>85.42</v>
      </c>
      <c r="C3" s="3">
        <f>B3/4467</f>
        <v>1.9122453548242668E-2</v>
      </c>
      <c r="D3" s="3">
        <f>B3/4837</f>
        <v>1.7659706429605126E-2</v>
      </c>
      <c r="E3" s="3">
        <v>22.181000000000001</v>
      </c>
      <c r="F3" s="4">
        <v>107.601</v>
      </c>
      <c r="G3" s="3">
        <v>488</v>
      </c>
      <c r="H3" s="3">
        <v>442</v>
      </c>
      <c r="I3" s="4">
        <v>930</v>
      </c>
      <c r="J3" s="3">
        <v>252</v>
      </c>
      <c r="K3" s="4">
        <v>252</v>
      </c>
      <c r="N3">
        <v>703.69999999999993</v>
      </c>
      <c r="Z3" s="3">
        <v>85.42</v>
      </c>
      <c r="AA3" s="3">
        <f>Z3/4467</f>
        <v>1.9122453548242668E-2</v>
      </c>
      <c r="AB3" s="3">
        <f>Z3/4837</f>
        <v>1.7659706429605126E-2</v>
      </c>
      <c r="AC3">
        <v>703.69999999999993</v>
      </c>
    </row>
    <row r="4" spans="1:29" x14ac:dyDescent="0.3">
      <c r="A4" s="2" t="s">
        <v>1221</v>
      </c>
      <c r="B4" s="3">
        <v>90.137</v>
      </c>
      <c r="C4" s="3">
        <f t="shared" ref="C4:C54" si="0">B4/4467</f>
        <v>2.0178419520931273E-2</v>
      </c>
      <c r="D4" s="3">
        <f t="shared" ref="D4:D54" si="1">B4/4837</f>
        <v>1.8634897663841223E-2</v>
      </c>
      <c r="E4" s="3">
        <v>20.864000000000001</v>
      </c>
      <c r="F4" s="4">
        <v>111.001</v>
      </c>
      <c r="G4" s="3">
        <v>477</v>
      </c>
      <c r="H4" s="3">
        <v>474</v>
      </c>
      <c r="I4" s="4">
        <v>951</v>
      </c>
      <c r="J4" s="3">
        <v>240</v>
      </c>
      <c r="K4" s="4">
        <v>240</v>
      </c>
      <c r="N4">
        <v>778.4</v>
      </c>
      <c r="Z4" s="3">
        <v>90.137</v>
      </c>
      <c r="AA4" s="3">
        <f t="shared" ref="AA4:AA54" si="2">Z4/4467</f>
        <v>2.0178419520931273E-2</v>
      </c>
      <c r="AB4" s="3">
        <f t="shared" ref="AB4:AB54" si="3">Z4/4837</f>
        <v>1.8634897663841223E-2</v>
      </c>
      <c r="AC4">
        <v>778.4</v>
      </c>
    </row>
    <row r="5" spans="1:29" x14ac:dyDescent="0.3">
      <c r="A5" s="2" t="s">
        <v>1222</v>
      </c>
      <c r="B5" s="3">
        <v>71.683000000000007</v>
      </c>
      <c r="C5" s="3">
        <f t="shared" si="0"/>
        <v>1.6047235280949184E-2</v>
      </c>
      <c r="D5" s="3">
        <f t="shared" si="1"/>
        <v>1.4819722968782305E-2</v>
      </c>
      <c r="E5" s="3">
        <v>22.317</v>
      </c>
      <c r="F5" s="4">
        <v>94</v>
      </c>
      <c r="G5" s="3">
        <v>568</v>
      </c>
      <c r="H5" s="3">
        <v>440</v>
      </c>
      <c r="I5" s="4">
        <v>1008</v>
      </c>
      <c r="J5" s="3">
        <v>187</v>
      </c>
      <c r="K5" s="4">
        <v>187</v>
      </c>
      <c r="N5">
        <v>595.19999999999993</v>
      </c>
      <c r="Z5" s="3">
        <v>71.683000000000007</v>
      </c>
      <c r="AA5" s="3">
        <f t="shared" si="2"/>
        <v>1.6047235280949184E-2</v>
      </c>
      <c r="AB5" s="3">
        <f t="shared" si="3"/>
        <v>1.4819722968782305E-2</v>
      </c>
      <c r="AC5">
        <v>595.19999999999993</v>
      </c>
    </row>
    <row r="6" spans="1:29" x14ac:dyDescent="0.3">
      <c r="A6" s="2" t="s">
        <v>1223</v>
      </c>
      <c r="B6" s="3">
        <v>35.268999999999998</v>
      </c>
      <c r="C6" s="3">
        <f t="shared" si="0"/>
        <v>7.8954555630176854E-3</v>
      </c>
      <c r="D6" s="3">
        <f t="shared" si="1"/>
        <v>7.2915029977258629E-3</v>
      </c>
      <c r="E6" s="3">
        <v>21.428999999999998</v>
      </c>
      <c r="F6" s="4">
        <v>56.698</v>
      </c>
      <c r="G6" s="3">
        <v>499</v>
      </c>
      <c r="H6" s="3">
        <v>448</v>
      </c>
      <c r="I6" s="4">
        <v>947</v>
      </c>
      <c r="J6" s="3">
        <v>195</v>
      </c>
      <c r="K6" s="4">
        <v>195</v>
      </c>
      <c r="N6">
        <v>197.6</v>
      </c>
      <c r="Z6" s="3">
        <v>35.268999999999998</v>
      </c>
      <c r="AA6" s="3">
        <f t="shared" si="2"/>
        <v>7.8954555630176854E-3</v>
      </c>
      <c r="AB6" s="3">
        <f t="shared" si="3"/>
        <v>7.2915029977258629E-3</v>
      </c>
      <c r="AC6">
        <v>197.6</v>
      </c>
    </row>
    <row r="7" spans="1:29" x14ac:dyDescent="0.3">
      <c r="A7" s="2" t="s">
        <v>1224</v>
      </c>
      <c r="B7" s="3"/>
      <c r="C7" s="3">
        <f t="shared" si="0"/>
        <v>0</v>
      </c>
      <c r="D7" s="3">
        <f t="shared" si="1"/>
        <v>0</v>
      </c>
      <c r="E7" s="3">
        <v>20.5</v>
      </c>
      <c r="F7" s="4">
        <v>20.5</v>
      </c>
      <c r="G7" s="3">
        <v>504</v>
      </c>
      <c r="H7" s="3">
        <v>412</v>
      </c>
      <c r="I7" s="4">
        <v>916</v>
      </c>
      <c r="J7" s="3">
        <v>180</v>
      </c>
      <c r="K7" s="4">
        <v>180</v>
      </c>
      <c r="N7">
        <v>0</v>
      </c>
      <c r="Z7" s="3"/>
      <c r="AA7" s="3">
        <f t="shared" si="2"/>
        <v>0</v>
      </c>
      <c r="AB7" s="3">
        <f t="shared" si="3"/>
        <v>0</v>
      </c>
      <c r="AC7">
        <v>0</v>
      </c>
    </row>
    <row r="8" spans="1:29" x14ac:dyDescent="0.3">
      <c r="A8" s="2" t="s">
        <v>1225</v>
      </c>
      <c r="B8" s="3"/>
      <c r="C8" s="3">
        <f t="shared" si="0"/>
        <v>0</v>
      </c>
      <c r="D8" s="3">
        <f t="shared" si="1"/>
        <v>0</v>
      </c>
      <c r="E8" s="3">
        <v>15.2</v>
      </c>
      <c r="F8" s="4">
        <v>15.2</v>
      </c>
      <c r="G8" s="3">
        <v>369</v>
      </c>
      <c r="H8" s="3">
        <v>503</v>
      </c>
      <c r="I8" s="4">
        <v>872</v>
      </c>
      <c r="J8" s="3">
        <v>142</v>
      </c>
      <c r="K8" s="4">
        <v>142</v>
      </c>
      <c r="N8">
        <v>0</v>
      </c>
      <c r="Z8" s="3"/>
      <c r="AA8" s="3">
        <f t="shared" si="2"/>
        <v>0</v>
      </c>
      <c r="AB8" s="3">
        <f t="shared" si="3"/>
        <v>0</v>
      </c>
      <c r="AC8">
        <v>0</v>
      </c>
    </row>
    <row r="9" spans="1:29" x14ac:dyDescent="0.3">
      <c r="A9" s="2" t="s">
        <v>1226</v>
      </c>
      <c r="B9" s="3"/>
      <c r="C9" s="3">
        <f t="shared" si="0"/>
        <v>0</v>
      </c>
      <c r="D9" s="3">
        <f t="shared" si="1"/>
        <v>0</v>
      </c>
      <c r="E9" s="3">
        <v>20.8</v>
      </c>
      <c r="F9" s="4">
        <v>20.8</v>
      </c>
      <c r="G9" s="3">
        <v>426</v>
      </c>
      <c r="H9" s="3">
        <v>382</v>
      </c>
      <c r="I9" s="4">
        <v>808</v>
      </c>
      <c r="J9" s="3">
        <v>83</v>
      </c>
      <c r="K9" s="4">
        <v>83</v>
      </c>
      <c r="N9">
        <v>0</v>
      </c>
      <c r="Z9" s="3"/>
      <c r="AA9" s="3">
        <f t="shared" si="2"/>
        <v>0</v>
      </c>
      <c r="AB9" s="3">
        <f t="shared" si="3"/>
        <v>0</v>
      </c>
      <c r="AC9">
        <v>0</v>
      </c>
    </row>
    <row r="10" spans="1:29" x14ac:dyDescent="0.3">
      <c r="A10" s="2" t="s">
        <v>1227</v>
      </c>
      <c r="B10" s="3"/>
      <c r="C10" s="3">
        <f t="shared" si="0"/>
        <v>0</v>
      </c>
      <c r="D10" s="3">
        <f t="shared" si="1"/>
        <v>0</v>
      </c>
      <c r="E10" s="3">
        <v>20.399999999999999</v>
      </c>
      <c r="F10" s="4">
        <v>20.399999999999999</v>
      </c>
      <c r="G10" s="3">
        <v>494</v>
      </c>
      <c r="H10" s="3">
        <v>470</v>
      </c>
      <c r="I10" s="4">
        <v>964</v>
      </c>
      <c r="J10" s="3">
        <v>197</v>
      </c>
      <c r="K10" s="4">
        <v>197</v>
      </c>
      <c r="N10">
        <v>0</v>
      </c>
      <c r="Z10" s="3"/>
      <c r="AA10" s="3">
        <f t="shared" si="2"/>
        <v>0</v>
      </c>
      <c r="AB10" s="3">
        <f t="shared" si="3"/>
        <v>0</v>
      </c>
      <c r="AC10">
        <v>0</v>
      </c>
    </row>
    <row r="11" spans="1:29" x14ac:dyDescent="0.3">
      <c r="A11" s="2" t="s">
        <v>1228</v>
      </c>
      <c r="B11" s="3"/>
      <c r="C11" s="3">
        <f t="shared" si="0"/>
        <v>0</v>
      </c>
      <c r="D11" s="3">
        <f t="shared" si="1"/>
        <v>0</v>
      </c>
      <c r="E11" s="3">
        <v>23.3</v>
      </c>
      <c r="F11" s="4">
        <v>23.3</v>
      </c>
      <c r="G11" s="3">
        <v>484</v>
      </c>
      <c r="H11" s="3">
        <v>438</v>
      </c>
      <c r="I11" s="4">
        <v>922</v>
      </c>
      <c r="J11" s="3">
        <v>154</v>
      </c>
      <c r="K11" s="4">
        <v>154</v>
      </c>
      <c r="N11">
        <v>0</v>
      </c>
      <c r="Z11" s="3"/>
      <c r="AA11" s="3">
        <f t="shared" si="2"/>
        <v>0</v>
      </c>
      <c r="AB11" s="3">
        <f t="shared" si="3"/>
        <v>0</v>
      </c>
      <c r="AC11">
        <v>0</v>
      </c>
    </row>
    <row r="12" spans="1:29" x14ac:dyDescent="0.3">
      <c r="A12" s="2" t="s">
        <v>1229</v>
      </c>
      <c r="B12" s="3">
        <v>34.259</v>
      </c>
      <c r="C12" s="3">
        <f t="shared" si="0"/>
        <v>7.6693530333557195E-3</v>
      </c>
      <c r="D12" s="3">
        <f t="shared" si="1"/>
        <v>7.0826958858796777E-3</v>
      </c>
      <c r="E12" s="3">
        <v>20.241</v>
      </c>
      <c r="F12" s="4">
        <v>54.5</v>
      </c>
      <c r="G12" s="3">
        <v>479</v>
      </c>
      <c r="H12" s="3">
        <v>418</v>
      </c>
      <c r="I12" s="4">
        <v>897</v>
      </c>
      <c r="J12" s="3">
        <v>204</v>
      </c>
      <c r="K12" s="4">
        <v>204</v>
      </c>
      <c r="N12">
        <v>177</v>
      </c>
      <c r="Z12" s="3">
        <v>34.259</v>
      </c>
      <c r="AA12" s="3">
        <f t="shared" si="2"/>
        <v>7.6693530333557195E-3</v>
      </c>
      <c r="AB12" s="3">
        <f t="shared" si="3"/>
        <v>7.0826958858796777E-3</v>
      </c>
      <c r="AC12">
        <v>177</v>
      </c>
    </row>
    <row r="13" spans="1:29" x14ac:dyDescent="0.3">
      <c r="A13" s="2" t="s">
        <v>1230</v>
      </c>
      <c r="B13" s="3">
        <v>58.762999999999998</v>
      </c>
      <c r="C13" s="3">
        <f t="shared" si="0"/>
        <v>1.315491381240206E-2</v>
      </c>
      <c r="D13" s="3">
        <f t="shared" si="1"/>
        <v>1.2148645854868721E-2</v>
      </c>
      <c r="E13" s="3">
        <v>21.338000000000001</v>
      </c>
      <c r="F13" s="4">
        <v>80.100999999999999</v>
      </c>
      <c r="G13" s="3">
        <v>338</v>
      </c>
      <c r="H13" s="3">
        <v>425</v>
      </c>
      <c r="I13" s="4">
        <v>763</v>
      </c>
      <c r="J13" s="3">
        <v>219</v>
      </c>
      <c r="K13" s="4">
        <v>219</v>
      </c>
      <c r="N13">
        <v>477</v>
      </c>
      <c r="Z13" s="3">
        <v>58.762999999999998</v>
      </c>
      <c r="AA13" s="3">
        <f t="shared" si="2"/>
        <v>1.315491381240206E-2</v>
      </c>
      <c r="AB13" s="3">
        <f t="shared" si="3"/>
        <v>1.2148645854868721E-2</v>
      </c>
      <c r="AC13">
        <v>477</v>
      </c>
    </row>
    <row r="14" spans="1:29" x14ac:dyDescent="0.3">
      <c r="A14" s="2" t="s">
        <v>1231</v>
      </c>
      <c r="B14" s="3">
        <v>65.405000000000001</v>
      </c>
      <c r="C14" s="3">
        <f t="shared" si="0"/>
        <v>1.4641817774792926E-2</v>
      </c>
      <c r="D14" s="3">
        <f t="shared" si="1"/>
        <v>1.3521811039900765E-2</v>
      </c>
      <c r="E14" s="3">
        <v>19.794</v>
      </c>
      <c r="F14" s="4">
        <v>85.198999999999998</v>
      </c>
      <c r="G14" s="3">
        <v>432</v>
      </c>
      <c r="H14" s="3">
        <v>372</v>
      </c>
      <c r="I14" s="4">
        <v>804</v>
      </c>
      <c r="J14" s="3">
        <v>206</v>
      </c>
      <c r="K14" s="4">
        <v>206</v>
      </c>
      <c r="N14">
        <v>511.5</v>
      </c>
      <c r="Z14" s="3">
        <v>65.405000000000001</v>
      </c>
      <c r="AA14" s="3">
        <f t="shared" si="2"/>
        <v>1.4641817774792926E-2</v>
      </c>
      <c r="AB14" s="3">
        <f t="shared" si="3"/>
        <v>1.3521811039900765E-2</v>
      </c>
      <c r="AC14">
        <v>511.5</v>
      </c>
    </row>
    <row r="15" spans="1:29" x14ac:dyDescent="0.3">
      <c r="A15" s="5" t="s">
        <v>1232</v>
      </c>
      <c r="B15" s="6">
        <v>440.93599999999998</v>
      </c>
      <c r="C15" s="3">
        <f t="shared" si="0"/>
        <v>9.8709648533691505E-2</v>
      </c>
      <c r="D15" s="3">
        <f t="shared" si="1"/>
        <v>9.115898284060367E-2</v>
      </c>
      <c r="E15" s="6">
        <v>248.36</v>
      </c>
      <c r="F15" s="6">
        <v>689.3</v>
      </c>
      <c r="G15" s="6">
        <v>5558</v>
      </c>
      <c r="H15" s="6">
        <v>5224</v>
      </c>
      <c r="I15" s="6">
        <v>10782</v>
      </c>
      <c r="J15" s="6">
        <v>2259</v>
      </c>
      <c r="K15" s="6">
        <v>2259</v>
      </c>
      <c r="M15" s="21">
        <v>2011</v>
      </c>
      <c r="N15" s="20">
        <v>3440.3999999999996</v>
      </c>
      <c r="Z15" s="6"/>
      <c r="AA15" s="3">
        <f t="shared" si="2"/>
        <v>0</v>
      </c>
      <c r="AB15" s="3">
        <f t="shared" si="3"/>
        <v>0</v>
      </c>
      <c r="AC15" s="20"/>
    </row>
    <row r="16" spans="1:29" x14ac:dyDescent="0.3">
      <c r="A16" s="2" t="s">
        <v>1233</v>
      </c>
      <c r="B16" s="4">
        <v>86.8</v>
      </c>
      <c r="C16" s="3">
        <f t="shared" si="0"/>
        <v>1.9431385717483769E-2</v>
      </c>
      <c r="D16" s="3">
        <f t="shared" si="1"/>
        <v>1.7945007235890015E-2</v>
      </c>
      <c r="E16" s="4">
        <v>20.5</v>
      </c>
      <c r="F16" s="4">
        <v>107.3</v>
      </c>
      <c r="G16" s="3">
        <v>491</v>
      </c>
      <c r="H16" s="3">
        <v>415</v>
      </c>
      <c r="I16" s="4">
        <v>906</v>
      </c>
      <c r="J16" s="3">
        <v>0</v>
      </c>
      <c r="K16" s="4">
        <v>0</v>
      </c>
      <c r="N16">
        <v>709.9</v>
      </c>
      <c r="Z16" s="4">
        <v>86.8</v>
      </c>
      <c r="AA16" s="3">
        <f t="shared" si="2"/>
        <v>1.9431385717483769E-2</v>
      </c>
      <c r="AB16" s="3">
        <f t="shared" si="3"/>
        <v>1.7945007235890015E-2</v>
      </c>
      <c r="AC16">
        <v>709.9</v>
      </c>
    </row>
    <row r="17" spans="1:29" x14ac:dyDescent="0.3">
      <c r="A17" s="2" t="s">
        <v>1234</v>
      </c>
      <c r="B17" s="4">
        <v>108.9</v>
      </c>
      <c r="C17" s="3">
        <f t="shared" si="0"/>
        <v>2.4378777703156482E-2</v>
      </c>
      <c r="D17" s="3">
        <f t="shared" si="1"/>
        <v>2.2513954930742198E-2</v>
      </c>
      <c r="E17" s="4">
        <v>21.4</v>
      </c>
      <c r="F17" s="4">
        <v>130.30000000000001</v>
      </c>
      <c r="G17" s="3">
        <v>440</v>
      </c>
      <c r="H17" s="3">
        <v>399</v>
      </c>
      <c r="I17" s="4">
        <v>839</v>
      </c>
      <c r="J17" s="3">
        <v>233</v>
      </c>
      <c r="K17" s="4">
        <v>233</v>
      </c>
      <c r="N17">
        <v>852.59999999999991</v>
      </c>
      <c r="Z17" s="4">
        <v>108.9</v>
      </c>
      <c r="AA17" s="3">
        <f t="shared" si="2"/>
        <v>2.4378777703156482E-2</v>
      </c>
      <c r="AB17" s="3">
        <f t="shared" si="3"/>
        <v>2.2513954930742198E-2</v>
      </c>
      <c r="AC17">
        <v>852.59999999999991</v>
      </c>
    </row>
    <row r="18" spans="1:29" x14ac:dyDescent="0.3">
      <c r="A18" s="2" t="s">
        <v>1235</v>
      </c>
      <c r="B18" s="4">
        <v>73.3</v>
      </c>
      <c r="C18" s="3">
        <f t="shared" si="0"/>
        <v>1.640922319229908E-2</v>
      </c>
      <c r="D18" s="3">
        <f t="shared" si="1"/>
        <v>1.5154021087450899E-2</v>
      </c>
      <c r="E18" s="4">
        <v>20.3</v>
      </c>
      <c r="F18" s="4">
        <v>93.6</v>
      </c>
      <c r="G18" s="3">
        <v>479</v>
      </c>
      <c r="H18" s="3">
        <v>417</v>
      </c>
      <c r="I18" s="4">
        <v>896</v>
      </c>
      <c r="J18" s="3">
        <v>195</v>
      </c>
      <c r="K18" s="4">
        <v>195</v>
      </c>
      <c r="N18">
        <v>530.1</v>
      </c>
      <c r="Z18" s="4">
        <v>73.3</v>
      </c>
      <c r="AA18" s="3">
        <f t="shared" si="2"/>
        <v>1.640922319229908E-2</v>
      </c>
      <c r="AB18" s="3">
        <f t="shared" si="3"/>
        <v>1.5154021087450899E-2</v>
      </c>
      <c r="AC18">
        <v>530.1</v>
      </c>
    </row>
    <row r="19" spans="1:29" x14ac:dyDescent="0.3">
      <c r="A19" s="2" t="s">
        <v>1236</v>
      </c>
      <c r="B19" s="4">
        <v>27.2</v>
      </c>
      <c r="C19" s="3">
        <f t="shared" si="0"/>
        <v>6.0890978285202593E-3</v>
      </c>
      <c r="D19" s="3">
        <f t="shared" si="1"/>
        <v>5.6233202398180693E-3</v>
      </c>
      <c r="E19" s="4">
        <v>19.600000000000001</v>
      </c>
      <c r="F19" s="4">
        <v>46.8</v>
      </c>
      <c r="G19" s="3">
        <v>449</v>
      </c>
      <c r="H19" s="3">
        <v>407</v>
      </c>
      <c r="I19" s="4">
        <v>856</v>
      </c>
      <c r="J19" s="3">
        <v>195</v>
      </c>
      <c r="K19" s="4">
        <v>195</v>
      </c>
      <c r="N19">
        <v>118.80000000000001</v>
      </c>
      <c r="Z19" s="4">
        <v>27.2</v>
      </c>
      <c r="AA19" s="3">
        <f t="shared" si="2"/>
        <v>6.0890978285202593E-3</v>
      </c>
      <c r="AB19" s="3">
        <f t="shared" si="3"/>
        <v>5.6233202398180693E-3</v>
      </c>
      <c r="AC19">
        <v>118.80000000000001</v>
      </c>
    </row>
    <row r="20" spans="1:29" x14ac:dyDescent="0.3">
      <c r="A20" s="2" t="s">
        <v>1237</v>
      </c>
      <c r="B20" s="4"/>
      <c r="C20" s="3">
        <f t="shared" si="0"/>
        <v>0</v>
      </c>
      <c r="D20" s="3">
        <f t="shared" si="1"/>
        <v>0</v>
      </c>
      <c r="E20" s="4">
        <v>18.600000000000001</v>
      </c>
      <c r="F20" s="4">
        <v>18.600000000000001</v>
      </c>
      <c r="G20" s="3">
        <v>437</v>
      </c>
      <c r="H20" s="3">
        <v>400</v>
      </c>
      <c r="I20" s="4">
        <v>837</v>
      </c>
      <c r="J20" s="3">
        <v>186</v>
      </c>
      <c r="K20" s="4">
        <v>186</v>
      </c>
      <c r="N20">
        <v>0</v>
      </c>
      <c r="Z20" s="4"/>
      <c r="AA20" s="3">
        <f t="shared" si="2"/>
        <v>0</v>
      </c>
      <c r="AB20" s="3">
        <f t="shared" si="3"/>
        <v>0</v>
      </c>
      <c r="AC20">
        <v>0</v>
      </c>
    </row>
    <row r="21" spans="1:29" x14ac:dyDescent="0.3">
      <c r="A21" s="2" t="s">
        <v>1238</v>
      </c>
      <c r="B21" s="4"/>
      <c r="C21" s="3">
        <f t="shared" si="0"/>
        <v>0</v>
      </c>
      <c r="D21" s="3">
        <f t="shared" si="1"/>
        <v>0</v>
      </c>
      <c r="E21" s="4">
        <v>13.4</v>
      </c>
      <c r="F21" s="4">
        <v>13.4</v>
      </c>
      <c r="G21" s="3">
        <v>358</v>
      </c>
      <c r="H21" s="3">
        <v>442</v>
      </c>
      <c r="I21" s="4">
        <v>800</v>
      </c>
      <c r="J21" s="3">
        <v>142</v>
      </c>
      <c r="K21" s="4">
        <v>142</v>
      </c>
      <c r="N21">
        <v>0</v>
      </c>
      <c r="Z21" s="4"/>
      <c r="AA21" s="3">
        <f t="shared" si="2"/>
        <v>0</v>
      </c>
      <c r="AB21" s="3">
        <f t="shared" si="3"/>
        <v>0</v>
      </c>
      <c r="AC21">
        <v>0</v>
      </c>
    </row>
    <row r="22" spans="1:29" x14ac:dyDescent="0.3">
      <c r="A22" s="2" t="s">
        <v>1239</v>
      </c>
      <c r="B22" s="4"/>
      <c r="C22" s="3">
        <f t="shared" si="0"/>
        <v>0</v>
      </c>
      <c r="D22" s="3">
        <f t="shared" si="1"/>
        <v>0</v>
      </c>
      <c r="E22" s="4">
        <v>18</v>
      </c>
      <c r="F22" s="4">
        <v>18</v>
      </c>
      <c r="G22" s="3">
        <v>412</v>
      </c>
      <c r="H22" s="3">
        <v>421</v>
      </c>
      <c r="I22" s="4">
        <v>833</v>
      </c>
      <c r="J22" s="3">
        <v>67</v>
      </c>
      <c r="K22" s="4">
        <v>67</v>
      </c>
      <c r="N22">
        <v>0</v>
      </c>
      <c r="Z22" s="4"/>
      <c r="AA22" s="3">
        <f t="shared" si="2"/>
        <v>0</v>
      </c>
      <c r="AB22" s="3">
        <f t="shared" si="3"/>
        <v>0</v>
      </c>
      <c r="AC22">
        <v>0</v>
      </c>
    </row>
    <row r="23" spans="1:29" x14ac:dyDescent="0.3">
      <c r="A23" s="2" t="s">
        <v>1240</v>
      </c>
      <c r="B23" s="4"/>
      <c r="C23" s="3">
        <f t="shared" si="0"/>
        <v>0</v>
      </c>
      <c r="D23" s="3">
        <f t="shared" si="1"/>
        <v>0</v>
      </c>
      <c r="E23" s="4">
        <v>18.3</v>
      </c>
      <c r="F23" s="4">
        <v>18.3</v>
      </c>
      <c r="G23" s="3">
        <v>422</v>
      </c>
      <c r="H23" s="3">
        <v>398</v>
      </c>
      <c r="I23" s="4">
        <v>820</v>
      </c>
      <c r="J23" s="3">
        <v>75</v>
      </c>
      <c r="K23" s="4">
        <v>75</v>
      </c>
      <c r="N23">
        <v>0</v>
      </c>
      <c r="Z23" s="4"/>
      <c r="AA23" s="3">
        <f t="shared" si="2"/>
        <v>0</v>
      </c>
      <c r="AB23" s="3">
        <f t="shared" si="3"/>
        <v>0</v>
      </c>
      <c r="AC23">
        <v>0</v>
      </c>
    </row>
    <row r="24" spans="1:29" x14ac:dyDescent="0.3">
      <c r="A24" s="2" t="s">
        <v>1241</v>
      </c>
      <c r="B24" s="4"/>
      <c r="C24" s="3">
        <f t="shared" si="0"/>
        <v>0</v>
      </c>
      <c r="D24" s="3">
        <f t="shared" si="1"/>
        <v>0</v>
      </c>
      <c r="E24" s="4">
        <v>19.899999999999999</v>
      </c>
      <c r="F24" s="4">
        <v>19.899999999999999</v>
      </c>
      <c r="G24" s="3">
        <v>416</v>
      </c>
      <c r="H24" s="3">
        <v>370</v>
      </c>
      <c r="I24" s="4">
        <v>786</v>
      </c>
      <c r="J24" s="3">
        <v>95</v>
      </c>
      <c r="K24" s="4">
        <v>95</v>
      </c>
      <c r="N24">
        <v>0</v>
      </c>
      <c r="Z24" s="4"/>
      <c r="AA24" s="3">
        <f t="shared" si="2"/>
        <v>0</v>
      </c>
      <c r="AB24" s="3">
        <f t="shared" si="3"/>
        <v>0</v>
      </c>
      <c r="AC24">
        <v>0</v>
      </c>
    </row>
    <row r="25" spans="1:29" x14ac:dyDescent="0.3">
      <c r="A25" s="2" t="s">
        <v>1242</v>
      </c>
      <c r="B25" s="4">
        <v>36</v>
      </c>
      <c r="C25" s="3">
        <f t="shared" si="0"/>
        <v>8.0591000671591667E-3</v>
      </c>
      <c r="D25" s="3">
        <f t="shared" si="1"/>
        <v>7.4426297291709737E-3</v>
      </c>
      <c r="E25" s="4">
        <v>19.7</v>
      </c>
      <c r="F25" s="4">
        <v>55.7</v>
      </c>
      <c r="G25" s="3">
        <v>484</v>
      </c>
      <c r="H25" s="3">
        <v>429</v>
      </c>
      <c r="I25" s="4">
        <v>913</v>
      </c>
      <c r="J25" s="3">
        <v>94</v>
      </c>
      <c r="K25" s="4">
        <v>94</v>
      </c>
      <c r="N25">
        <v>98</v>
      </c>
      <c r="Z25" s="4">
        <v>36</v>
      </c>
      <c r="AA25" s="3">
        <f t="shared" si="2"/>
        <v>8.0591000671591667E-3</v>
      </c>
      <c r="AB25" s="3">
        <f t="shared" si="3"/>
        <v>7.4426297291709737E-3</v>
      </c>
      <c r="AC25">
        <v>98</v>
      </c>
    </row>
    <row r="26" spans="1:29" x14ac:dyDescent="0.3">
      <c r="A26" s="2" t="s">
        <v>1243</v>
      </c>
      <c r="B26" s="4">
        <v>60.8</v>
      </c>
      <c r="C26" s="3">
        <f t="shared" si="0"/>
        <v>1.3610924557868815E-2</v>
      </c>
      <c r="D26" s="3">
        <f t="shared" si="1"/>
        <v>1.2569774653710977E-2</v>
      </c>
      <c r="E26" s="4">
        <v>17.5</v>
      </c>
      <c r="F26" s="4">
        <v>78.3</v>
      </c>
      <c r="G26" s="3">
        <v>459</v>
      </c>
      <c r="H26" s="3">
        <v>397</v>
      </c>
      <c r="I26" s="4">
        <v>856</v>
      </c>
      <c r="J26" s="3">
        <v>114</v>
      </c>
      <c r="K26" s="4">
        <v>114</v>
      </c>
      <c r="N26">
        <v>420</v>
      </c>
      <c r="Z26" s="4">
        <v>60.8</v>
      </c>
      <c r="AA26" s="3">
        <f t="shared" si="2"/>
        <v>1.3610924557868815E-2</v>
      </c>
      <c r="AB26" s="3">
        <f t="shared" si="3"/>
        <v>1.2569774653710977E-2</v>
      </c>
      <c r="AC26">
        <v>420</v>
      </c>
    </row>
    <row r="27" spans="1:29" x14ac:dyDescent="0.3">
      <c r="A27" s="2" t="s">
        <v>1244</v>
      </c>
      <c r="B27" s="4">
        <v>97.4</v>
      </c>
      <c r="C27" s="3">
        <f t="shared" si="0"/>
        <v>2.1804342959480638E-2</v>
      </c>
      <c r="D27" s="3">
        <f t="shared" si="1"/>
        <v>2.013644821170147E-2</v>
      </c>
      <c r="E27" s="4">
        <v>20.9</v>
      </c>
      <c r="F27" s="4">
        <v>118.3</v>
      </c>
      <c r="G27" s="3">
        <v>473</v>
      </c>
      <c r="H27" s="3">
        <v>385</v>
      </c>
      <c r="I27" s="4">
        <v>858</v>
      </c>
      <c r="J27" s="3">
        <v>210</v>
      </c>
      <c r="K27" s="4">
        <v>210</v>
      </c>
      <c r="N27">
        <v>737.80000000000007</v>
      </c>
      <c r="Z27" s="4">
        <v>97.4</v>
      </c>
      <c r="AA27" s="3">
        <f t="shared" si="2"/>
        <v>2.1804342959480638E-2</v>
      </c>
      <c r="AB27" s="3">
        <f t="shared" si="3"/>
        <v>2.013644821170147E-2</v>
      </c>
      <c r="AC27">
        <v>737.80000000000007</v>
      </c>
    </row>
    <row r="28" spans="1:29" x14ac:dyDescent="0.3">
      <c r="A28" s="5" t="s">
        <v>1245</v>
      </c>
      <c r="B28" s="6">
        <v>490.4</v>
      </c>
      <c r="C28" s="3">
        <f t="shared" si="0"/>
        <v>0.1097828520259682</v>
      </c>
      <c r="D28" s="3">
        <f t="shared" si="1"/>
        <v>0.1013851560884846</v>
      </c>
      <c r="E28" s="6">
        <v>228.1</v>
      </c>
      <c r="F28" s="6">
        <v>718.5</v>
      </c>
      <c r="G28" s="6">
        <v>5320</v>
      </c>
      <c r="H28" s="6">
        <v>4880</v>
      </c>
      <c r="I28" s="6">
        <v>10200</v>
      </c>
      <c r="J28" s="6">
        <v>1606</v>
      </c>
      <c r="K28" s="6">
        <v>1606</v>
      </c>
      <c r="M28" s="21">
        <v>2012</v>
      </c>
      <c r="N28" s="20">
        <v>3467.2000000000003</v>
      </c>
      <c r="Z28" s="6"/>
      <c r="AA28" s="3">
        <f t="shared" si="2"/>
        <v>0</v>
      </c>
      <c r="AB28" s="3">
        <f t="shared" si="3"/>
        <v>0</v>
      </c>
      <c r="AC28" s="20"/>
    </row>
    <row r="29" spans="1:29" x14ac:dyDescent="0.3">
      <c r="A29" s="2" t="s">
        <v>1246</v>
      </c>
      <c r="B29" s="4">
        <v>97.6</v>
      </c>
      <c r="C29" s="3">
        <f t="shared" si="0"/>
        <v>2.1849115737631517E-2</v>
      </c>
      <c r="D29" s="3">
        <f t="shared" si="1"/>
        <v>2.0177796154641305E-2</v>
      </c>
      <c r="E29" s="4">
        <v>18</v>
      </c>
      <c r="F29" s="4">
        <v>115.6</v>
      </c>
      <c r="G29" s="3">
        <v>455</v>
      </c>
      <c r="H29" s="3">
        <v>400</v>
      </c>
      <c r="I29" s="4">
        <v>855</v>
      </c>
      <c r="J29" s="3">
        <v>176</v>
      </c>
      <c r="K29" s="4">
        <v>176</v>
      </c>
      <c r="N29">
        <v>756.4</v>
      </c>
      <c r="Z29" s="4">
        <v>97.6</v>
      </c>
      <c r="AA29" s="3">
        <f t="shared" si="2"/>
        <v>2.1849115737631517E-2</v>
      </c>
      <c r="AB29" s="3">
        <f t="shared" si="3"/>
        <v>2.0177796154641305E-2</v>
      </c>
      <c r="AC29">
        <v>756.4</v>
      </c>
    </row>
    <row r="30" spans="1:29" x14ac:dyDescent="0.3">
      <c r="A30" s="2" t="s">
        <v>1247</v>
      </c>
      <c r="B30" s="4">
        <v>67.3</v>
      </c>
      <c r="C30" s="3">
        <f t="shared" si="0"/>
        <v>1.5066039847772553E-2</v>
      </c>
      <c r="D30" s="3">
        <f t="shared" si="1"/>
        <v>1.3913582799255737E-2</v>
      </c>
      <c r="E30" s="4">
        <v>18.7</v>
      </c>
      <c r="F30" s="4">
        <v>86</v>
      </c>
      <c r="G30" s="3">
        <v>469</v>
      </c>
      <c r="H30" s="3">
        <v>402</v>
      </c>
      <c r="I30" s="4">
        <v>871</v>
      </c>
      <c r="J30" s="3">
        <v>68</v>
      </c>
      <c r="K30" s="4">
        <v>68</v>
      </c>
      <c r="N30">
        <v>537.6</v>
      </c>
      <c r="Z30" s="4">
        <v>67.3</v>
      </c>
      <c r="AA30" s="3">
        <f t="shared" si="2"/>
        <v>1.5066039847772553E-2</v>
      </c>
      <c r="AB30" s="3">
        <f t="shared" si="3"/>
        <v>1.3913582799255737E-2</v>
      </c>
      <c r="AC30">
        <v>537.6</v>
      </c>
    </row>
    <row r="31" spans="1:29" x14ac:dyDescent="0.3">
      <c r="A31" s="2" t="s">
        <v>1248</v>
      </c>
      <c r="B31" s="4">
        <v>86.7</v>
      </c>
      <c r="C31" s="3">
        <f t="shared" si="0"/>
        <v>1.9408999328408328E-2</v>
      </c>
      <c r="D31" s="3">
        <f t="shared" si="1"/>
        <v>1.7924333264420094E-2</v>
      </c>
      <c r="E31" s="4">
        <v>18.5</v>
      </c>
      <c r="F31" s="4">
        <v>105.2</v>
      </c>
      <c r="G31" s="3">
        <v>424</v>
      </c>
      <c r="H31" s="3">
        <v>391</v>
      </c>
      <c r="I31" s="4">
        <v>815</v>
      </c>
      <c r="J31" s="3">
        <v>81</v>
      </c>
      <c r="K31" s="4">
        <v>81</v>
      </c>
      <c r="N31">
        <v>657.19999999999993</v>
      </c>
      <c r="Z31" s="4">
        <v>86.7</v>
      </c>
      <c r="AA31" s="3">
        <f t="shared" si="2"/>
        <v>1.9408999328408328E-2</v>
      </c>
      <c r="AB31" s="3">
        <f t="shared" si="3"/>
        <v>1.7924333264420094E-2</v>
      </c>
      <c r="AC31">
        <v>657.19999999999993</v>
      </c>
    </row>
    <row r="32" spans="1:29" x14ac:dyDescent="0.3">
      <c r="A32" s="2" t="s">
        <v>1249</v>
      </c>
      <c r="B32" s="4">
        <v>34.5</v>
      </c>
      <c r="C32" s="3">
        <f t="shared" si="0"/>
        <v>7.7233042310275351E-3</v>
      </c>
      <c r="D32" s="3">
        <f t="shared" si="1"/>
        <v>7.1325201571221832E-3</v>
      </c>
      <c r="E32" s="4">
        <v>21.4</v>
      </c>
      <c r="F32" s="4">
        <v>55.9</v>
      </c>
      <c r="G32" s="3">
        <v>432</v>
      </c>
      <c r="H32" s="3">
        <v>394</v>
      </c>
      <c r="I32" s="4">
        <v>826</v>
      </c>
      <c r="J32" s="3">
        <v>82</v>
      </c>
      <c r="K32" s="4">
        <v>82</v>
      </c>
      <c r="N32">
        <v>156.39999999999998</v>
      </c>
      <c r="Z32" s="4">
        <v>34.5</v>
      </c>
      <c r="AA32" s="3">
        <f t="shared" si="2"/>
        <v>7.7233042310275351E-3</v>
      </c>
      <c r="AB32" s="3">
        <f t="shared" si="3"/>
        <v>7.1325201571221832E-3</v>
      </c>
      <c r="AC32">
        <v>156.39999999999998</v>
      </c>
    </row>
    <row r="33" spans="1:29" x14ac:dyDescent="0.3">
      <c r="A33" s="2" t="s">
        <v>1250</v>
      </c>
      <c r="B33" s="4"/>
      <c r="C33" s="3">
        <f t="shared" si="0"/>
        <v>0</v>
      </c>
      <c r="D33" s="3">
        <f t="shared" si="1"/>
        <v>0</v>
      </c>
      <c r="E33" s="4">
        <v>19.600000000000001</v>
      </c>
      <c r="F33" s="4">
        <v>19.600000000000001</v>
      </c>
      <c r="G33" s="3">
        <v>401</v>
      </c>
      <c r="H33" s="3">
        <v>353</v>
      </c>
      <c r="I33" s="4">
        <v>754</v>
      </c>
      <c r="J33" s="3">
        <v>91</v>
      </c>
      <c r="K33" s="4">
        <v>91</v>
      </c>
      <c r="N33">
        <v>0</v>
      </c>
      <c r="Z33" s="4"/>
      <c r="AA33" s="3">
        <f t="shared" si="2"/>
        <v>0</v>
      </c>
      <c r="AB33" s="3">
        <f t="shared" si="3"/>
        <v>0</v>
      </c>
      <c r="AC33">
        <v>0</v>
      </c>
    </row>
    <row r="34" spans="1:29" x14ac:dyDescent="0.3">
      <c r="A34" s="2" t="s">
        <v>1251</v>
      </c>
      <c r="B34" s="4"/>
      <c r="C34" s="3">
        <f t="shared" si="0"/>
        <v>0</v>
      </c>
      <c r="D34" s="3">
        <f t="shared" si="1"/>
        <v>0</v>
      </c>
      <c r="E34" s="4">
        <v>17.2</v>
      </c>
      <c r="F34" s="4">
        <v>17.2</v>
      </c>
      <c r="G34" s="3">
        <v>433</v>
      </c>
      <c r="H34" s="3">
        <v>345</v>
      </c>
      <c r="I34" s="4">
        <v>778</v>
      </c>
      <c r="J34" s="3">
        <v>90</v>
      </c>
      <c r="K34" s="4">
        <v>90</v>
      </c>
      <c r="N34">
        <v>0</v>
      </c>
      <c r="Z34" s="4"/>
      <c r="AA34" s="3">
        <f t="shared" si="2"/>
        <v>0</v>
      </c>
      <c r="AB34" s="3">
        <f t="shared" si="3"/>
        <v>0</v>
      </c>
      <c r="AC34">
        <v>0</v>
      </c>
    </row>
    <row r="35" spans="1:29" x14ac:dyDescent="0.3">
      <c r="A35" s="2" t="s">
        <v>1252</v>
      </c>
      <c r="B35" s="4"/>
      <c r="C35" s="3">
        <f t="shared" si="0"/>
        <v>0</v>
      </c>
      <c r="D35" s="3">
        <f t="shared" si="1"/>
        <v>0</v>
      </c>
      <c r="E35" s="4">
        <v>11</v>
      </c>
      <c r="F35" s="4">
        <v>11</v>
      </c>
      <c r="G35" s="3">
        <v>402</v>
      </c>
      <c r="H35" s="3">
        <v>361</v>
      </c>
      <c r="I35" s="4">
        <v>763</v>
      </c>
      <c r="J35" s="3">
        <v>122</v>
      </c>
      <c r="K35" s="4">
        <v>122</v>
      </c>
      <c r="N35">
        <v>0</v>
      </c>
      <c r="Z35" s="4"/>
      <c r="AA35" s="3">
        <f t="shared" si="2"/>
        <v>0</v>
      </c>
      <c r="AB35" s="3">
        <f t="shared" si="3"/>
        <v>0</v>
      </c>
      <c r="AC35">
        <v>0</v>
      </c>
    </row>
    <row r="36" spans="1:29" x14ac:dyDescent="0.3">
      <c r="A36" s="2" t="s">
        <v>1253</v>
      </c>
      <c r="B36" s="4"/>
      <c r="C36" s="3">
        <f t="shared" si="0"/>
        <v>0</v>
      </c>
      <c r="D36" s="3">
        <f t="shared" si="1"/>
        <v>0</v>
      </c>
      <c r="E36" s="4">
        <v>16.2</v>
      </c>
      <c r="F36" s="4">
        <v>16.2</v>
      </c>
      <c r="G36" s="3">
        <v>291</v>
      </c>
      <c r="H36" s="3">
        <v>405</v>
      </c>
      <c r="I36" s="4">
        <v>696</v>
      </c>
      <c r="J36" s="3">
        <v>58</v>
      </c>
      <c r="K36" s="4">
        <v>58</v>
      </c>
      <c r="N36">
        <v>0</v>
      </c>
      <c r="Z36" s="4"/>
      <c r="AA36" s="3">
        <f t="shared" si="2"/>
        <v>0</v>
      </c>
      <c r="AB36" s="3">
        <f t="shared" si="3"/>
        <v>0</v>
      </c>
      <c r="AC36">
        <v>0</v>
      </c>
    </row>
    <row r="37" spans="1:29" x14ac:dyDescent="0.3">
      <c r="A37" s="2" t="s">
        <v>1254</v>
      </c>
      <c r="B37" s="4"/>
      <c r="C37" s="3">
        <f t="shared" si="0"/>
        <v>0</v>
      </c>
      <c r="D37" s="3">
        <f t="shared" si="1"/>
        <v>0</v>
      </c>
      <c r="E37" s="4">
        <v>18.600000000000001</v>
      </c>
      <c r="F37" s="4">
        <v>18.600000000000001</v>
      </c>
      <c r="G37" s="3">
        <v>403</v>
      </c>
      <c r="H37" s="3">
        <v>374</v>
      </c>
      <c r="I37" s="4">
        <v>777</v>
      </c>
      <c r="J37" s="3">
        <v>16</v>
      </c>
      <c r="K37" s="4">
        <v>16</v>
      </c>
      <c r="N37">
        <v>0</v>
      </c>
      <c r="Z37" s="4"/>
      <c r="AA37" s="3">
        <f t="shared" si="2"/>
        <v>0</v>
      </c>
      <c r="AB37" s="3">
        <f t="shared" si="3"/>
        <v>0</v>
      </c>
      <c r="AC37">
        <v>0</v>
      </c>
    </row>
    <row r="38" spans="1:29" x14ac:dyDescent="0.3">
      <c r="A38" s="2" t="s">
        <v>1255</v>
      </c>
      <c r="B38" s="4">
        <v>52.5</v>
      </c>
      <c r="C38" s="3">
        <f t="shared" si="0"/>
        <v>1.1752854264607119E-2</v>
      </c>
      <c r="D38" s="3">
        <f t="shared" si="1"/>
        <v>1.085383502170767E-2</v>
      </c>
      <c r="E38" s="4">
        <v>19</v>
      </c>
      <c r="F38" s="4">
        <v>71.5</v>
      </c>
      <c r="G38" s="3">
        <v>436</v>
      </c>
      <c r="H38" s="3">
        <v>369</v>
      </c>
      <c r="I38" s="4">
        <v>805</v>
      </c>
      <c r="J38" s="3">
        <v>55</v>
      </c>
      <c r="K38" s="4">
        <v>55</v>
      </c>
      <c r="N38">
        <v>269.70000000000005</v>
      </c>
      <c r="Z38" s="4">
        <v>52.5</v>
      </c>
      <c r="AA38" s="3">
        <f t="shared" si="2"/>
        <v>1.1752854264607119E-2</v>
      </c>
      <c r="AB38" s="3">
        <f t="shared" si="3"/>
        <v>1.085383502170767E-2</v>
      </c>
      <c r="AC38">
        <v>269.70000000000005</v>
      </c>
    </row>
    <row r="39" spans="1:29" x14ac:dyDescent="0.3">
      <c r="A39" s="2" t="s">
        <v>1256</v>
      </c>
      <c r="B39" s="4">
        <v>54.7</v>
      </c>
      <c r="C39" s="3">
        <f t="shared" si="0"/>
        <v>1.2245354824266846E-2</v>
      </c>
      <c r="D39" s="3">
        <f t="shared" si="1"/>
        <v>1.1308662394045897E-2</v>
      </c>
      <c r="E39" s="4">
        <v>17</v>
      </c>
      <c r="F39" s="4">
        <v>71.7</v>
      </c>
      <c r="G39" s="3">
        <v>470</v>
      </c>
      <c r="H39" s="3">
        <v>352</v>
      </c>
      <c r="I39" s="4">
        <v>822</v>
      </c>
      <c r="J39" s="3">
        <v>57</v>
      </c>
      <c r="K39" s="4">
        <v>57</v>
      </c>
      <c r="N39">
        <v>375</v>
      </c>
      <c r="Z39" s="4">
        <v>54.7</v>
      </c>
      <c r="AA39" s="3">
        <f t="shared" si="2"/>
        <v>1.2245354824266846E-2</v>
      </c>
      <c r="AB39" s="3">
        <f t="shared" si="3"/>
        <v>1.1308662394045897E-2</v>
      </c>
      <c r="AC39">
        <v>375</v>
      </c>
    </row>
    <row r="40" spans="1:29" x14ac:dyDescent="0.3">
      <c r="A40" s="2" t="s">
        <v>1257</v>
      </c>
      <c r="B40" s="4">
        <v>74.2</v>
      </c>
      <c r="C40" s="3">
        <f t="shared" si="0"/>
        <v>1.6610700693978062E-2</v>
      </c>
      <c r="D40" s="3">
        <f t="shared" si="1"/>
        <v>1.5340086830680175E-2</v>
      </c>
      <c r="E40" s="4">
        <v>16.3</v>
      </c>
      <c r="F40" s="4">
        <v>90.5</v>
      </c>
      <c r="G40" s="3">
        <v>459</v>
      </c>
      <c r="H40" s="3">
        <v>365</v>
      </c>
      <c r="I40" s="4">
        <v>824</v>
      </c>
      <c r="J40" s="3">
        <v>13</v>
      </c>
      <c r="K40" s="4">
        <v>13</v>
      </c>
      <c r="N40">
        <v>576.6</v>
      </c>
      <c r="Z40" s="4">
        <v>74.2</v>
      </c>
      <c r="AA40" s="3">
        <f t="shared" si="2"/>
        <v>1.6610700693978062E-2</v>
      </c>
      <c r="AB40" s="3">
        <f t="shared" si="3"/>
        <v>1.5340086830680175E-2</v>
      </c>
      <c r="AC40">
        <v>576.6</v>
      </c>
    </row>
    <row r="41" spans="1:29" x14ac:dyDescent="0.3">
      <c r="A41" s="5" t="s">
        <v>1258</v>
      </c>
      <c r="B41" s="6">
        <v>467.5</v>
      </c>
      <c r="C41" s="3">
        <f t="shared" si="0"/>
        <v>0.10465636892769196</v>
      </c>
      <c r="D41" s="3">
        <f t="shared" si="1"/>
        <v>9.6650816621873067E-2</v>
      </c>
      <c r="E41" s="6">
        <v>211.5</v>
      </c>
      <c r="F41" s="6">
        <v>679</v>
      </c>
      <c r="G41" s="6">
        <v>5075</v>
      </c>
      <c r="H41" s="6">
        <v>4511</v>
      </c>
      <c r="I41" s="6">
        <v>9586</v>
      </c>
      <c r="J41" s="6">
        <v>909</v>
      </c>
      <c r="K41" s="6">
        <v>909</v>
      </c>
      <c r="M41" s="21">
        <v>2013</v>
      </c>
      <c r="N41" s="20">
        <v>3328.9</v>
      </c>
      <c r="Z41" s="6"/>
      <c r="AA41" s="3">
        <f t="shared" si="2"/>
        <v>0</v>
      </c>
      <c r="AB41" s="3">
        <f t="shared" si="3"/>
        <v>0</v>
      </c>
      <c r="AC41" s="20"/>
    </row>
    <row r="42" spans="1:29" x14ac:dyDescent="0.3">
      <c r="A42" s="2" t="s">
        <v>1259</v>
      </c>
      <c r="B42" s="4">
        <v>101.6</v>
      </c>
      <c r="C42" s="3">
        <f t="shared" si="0"/>
        <v>2.2744571300649205E-2</v>
      </c>
      <c r="D42" s="3">
        <f t="shared" si="1"/>
        <v>2.100475501343808E-2</v>
      </c>
      <c r="E42" s="4">
        <v>16.7</v>
      </c>
      <c r="F42" s="4">
        <v>118.3</v>
      </c>
      <c r="G42" s="3">
        <v>453</v>
      </c>
      <c r="H42" s="3">
        <v>377</v>
      </c>
      <c r="I42" s="4">
        <v>830</v>
      </c>
      <c r="J42" s="3">
        <v>12</v>
      </c>
      <c r="K42" s="4">
        <v>12</v>
      </c>
      <c r="N42">
        <v>762.6</v>
      </c>
      <c r="Z42" s="4">
        <v>101.6</v>
      </c>
      <c r="AA42" s="3">
        <f t="shared" si="2"/>
        <v>2.2744571300649205E-2</v>
      </c>
      <c r="AB42" s="3">
        <f t="shared" si="3"/>
        <v>2.100475501343808E-2</v>
      </c>
      <c r="AC42">
        <v>762.6</v>
      </c>
    </row>
    <row r="43" spans="1:29" x14ac:dyDescent="0.3">
      <c r="A43" s="2" t="s">
        <v>1260</v>
      </c>
      <c r="B43" s="4">
        <v>68.7</v>
      </c>
      <c r="C43" s="3">
        <f t="shared" si="0"/>
        <v>1.5379449294828745E-2</v>
      </c>
      <c r="D43" s="3">
        <f t="shared" si="1"/>
        <v>1.4203018399834609E-2</v>
      </c>
      <c r="E43" s="4">
        <v>16.399999999999999</v>
      </c>
      <c r="F43" s="4">
        <v>85.1</v>
      </c>
      <c r="G43" s="3">
        <v>436</v>
      </c>
      <c r="H43" s="3">
        <v>378</v>
      </c>
      <c r="I43" s="4">
        <v>814</v>
      </c>
      <c r="J43" s="3">
        <v>65</v>
      </c>
      <c r="K43" s="4">
        <v>65</v>
      </c>
      <c r="N43">
        <v>526.4</v>
      </c>
      <c r="Z43" s="4">
        <v>68.7</v>
      </c>
      <c r="AA43" s="3">
        <f t="shared" si="2"/>
        <v>1.5379449294828745E-2</v>
      </c>
      <c r="AB43" s="3">
        <f t="shared" si="3"/>
        <v>1.4203018399834609E-2</v>
      </c>
      <c r="AC43">
        <v>526.4</v>
      </c>
    </row>
    <row r="44" spans="1:29" x14ac:dyDescent="0.3">
      <c r="A44" s="2" t="s">
        <v>1261</v>
      </c>
      <c r="B44" s="4">
        <v>62.8</v>
      </c>
      <c r="C44" s="3">
        <f t="shared" si="0"/>
        <v>1.4058652339377658E-2</v>
      </c>
      <c r="D44" s="3">
        <f t="shared" si="1"/>
        <v>1.2983254083109365E-2</v>
      </c>
      <c r="E44" s="4">
        <v>15.6</v>
      </c>
      <c r="F44" s="4">
        <v>78.400000000000006</v>
      </c>
      <c r="G44" s="3">
        <v>401</v>
      </c>
      <c r="H44" s="3">
        <v>347</v>
      </c>
      <c r="I44" s="4">
        <v>748</v>
      </c>
      <c r="J44" s="3">
        <v>31</v>
      </c>
      <c r="K44" s="4">
        <v>31</v>
      </c>
      <c r="N44">
        <v>372</v>
      </c>
      <c r="Z44" s="4">
        <v>62.8</v>
      </c>
      <c r="AA44" s="3">
        <f t="shared" si="2"/>
        <v>1.4058652339377658E-2</v>
      </c>
      <c r="AB44" s="3">
        <f t="shared" si="3"/>
        <v>1.2983254083109365E-2</v>
      </c>
      <c r="AC44">
        <v>372</v>
      </c>
    </row>
    <row r="45" spans="1:29" x14ac:dyDescent="0.3">
      <c r="A45" s="2" t="s">
        <v>1262</v>
      </c>
      <c r="B45" s="4">
        <v>31.4</v>
      </c>
      <c r="C45" s="3">
        <f t="shared" si="0"/>
        <v>7.0293261696888288E-3</v>
      </c>
      <c r="D45" s="3">
        <f t="shared" si="1"/>
        <v>6.4916270415546823E-3</v>
      </c>
      <c r="E45" s="4">
        <v>18.2</v>
      </c>
      <c r="F45" s="4">
        <v>49.6</v>
      </c>
      <c r="G45" s="7">
        <v>503</v>
      </c>
      <c r="H45" s="3">
        <v>470</v>
      </c>
      <c r="I45" s="4">
        <v>973</v>
      </c>
      <c r="J45" s="3">
        <v>93</v>
      </c>
      <c r="K45" s="4">
        <v>93</v>
      </c>
      <c r="N45">
        <v>148.80000000000001</v>
      </c>
      <c r="Z45" s="4">
        <v>31.4</v>
      </c>
      <c r="AA45" s="3">
        <f t="shared" si="2"/>
        <v>7.0293261696888288E-3</v>
      </c>
      <c r="AB45" s="3">
        <f t="shared" si="3"/>
        <v>6.4916270415546823E-3</v>
      </c>
      <c r="AC45">
        <v>148.80000000000001</v>
      </c>
    </row>
    <row r="46" spans="1:29" x14ac:dyDescent="0.3">
      <c r="A46" s="2" t="s">
        <v>1263</v>
      </c>
      <c r="B46" s="4"/>
      <c r="C46" s="3">
        <f t="shared" si="0"/>
        <v>0</v>
      </c>
      <c r="D46" s="3">
        <f t="shared" si="1"/>
        <v>0</v>
      </c>
      <c r="E46" s="4">
        <v>19.399999999999999</v>
      </c>
      <c r="F46" s="4">
        <v>19.399999999999999</v>
      </c>
      <c r="G46" s="3">
        <v>431</v>
      </c>
      <c r="H46" s="3">
        <v>363</v>
      </c>
      <c r="I46" s="4">
        <v>794</v>
      </c>
      <c r="J46" s="3">
        <v>105</v>
      </c>
      <c r="K46" s="4">
        <v>105</v>
      </c>
      <c r="N46">
        <v>0</v>
      </c>
      <c r="Z46" s="4"/>
      <c r="AA46" s="3">
        <f t="shared" si="2"/>
        <v>0</v>
      </c>
      <c r="AB46" s="3">
        <f t="shared" si="3"/>
        <v>0</v>
      </c>
      <c r="AC46">
        <v>0</v>
      </c>
    </row>
    <row r="47" spans="1:29" x14ac:dyDescent="0.3">
      <c r="A47" s="2" t="s">
        <v>1264</v>
      </c>
      <c r="B47" s="4"/>
      <c r="C47" s="3">
        <f t="shared" si="0"/>
        <v>0</v>
      </c>
      <c r="D47" s="3">
        <f t="shared" si="1"/>
        <v>0</v>
      </c>
      <c r="E47" s="4">
        <v>16.3</v>
      </c>
      <c r="F47" s="4">
        <v>16.3</v>
      </c>
      <c r="G47" s="3">
        <v>322</v>
      </c>
      <c r="H47" s="3">
        <v>383</v>
      </c>
      <c r="I47" s="4">
        <v>705</v>
      </c>
      <c r="J47" s="3">
        <v>34</v>
      </c>
      <c r="K47" s="4">
        <v>34</v>
      </c>
      <c r="N47">
        <v>0</v>
      </c>
      <c r="Z47" s="4"/>
      <c r="AA47" s="3">
        <f t="shared" si="2"/>
        <v>0</v>
      </c>
      <c r="AB47" s="3">
        <f t="shared" si="3"/>
        <v>0</v>
      </c>
      <c r="AC47">
        <v>0</v>
      </c>
    </row>
    <row r="48" spans="1:29" x14ac:dyDescent="0.3">
      <c r="A48" s="2" t="s">
        <v>1265</v>
      </c>
      <c r="B48" s="4"/>
      <c r="C48" s="3">
        <f t="shared" si="0"/>
        <v>0</v>
      </c>
      <c r="D48" s="3">
        <f t="shared" si="1"/>
        <v>0</v>
      </c>
      <c r="E48" s="4">
        <v>18.899999999999999</v>
      </c>
      <c r="F48" s="4">
        <v>18.899999999999999</v>
      </c>
      <c r="G48" s="3">
        <v>351</v>
      </c>
      <c r="H48" s="3">
        <v>359</v>
      </c>
      <c r="I48" s="4">
        <v>710</v>
      </c>
      <c r="J48" s="3">
        <v>14</v>
      </c>
      <c r="K48" s="4">
        <v>14</v>
      </c>
      <c r="N48">
        <v>0</v>
      </c>
      <c r="Z48" s="4"/>
      <c r="AA48" s="3">
        <f t="shared" si="2"/>
        <v>0</v>
      </c>
      <c r="AB48" s="3">
        <f t="shared" si="3"/>
        <v>0</v>
      </c>
      <c r="AC48">
        <v>0</v>
      </c>
    </row>
    <row r="49" spans="1:29" x14ac:dyDescent="0.3">
      <c r="A49" s="2" t="s">
        <v>1266</v>
      </c>
      <c r="B49" s="4"/>
      <c r="C49" s="3">
        <f t="shared" si="0"/>
        <v>0</v>
      </c>
      <c r="D49" s="3">
        <f t="shared" si="1"/>
        <v>0</v>
      </c>
      <c r="E49" s="4">
        <v>22.6</v>
      </c>
      <c r="F49" s="4">
        <v>22.6</v>
      </c>
      <c r="G49" s="3">
        <v>380</v>
      </c>
      <c r="H49" s="3">
        <v>398</v>
      </c>
      <c r="I49" s="4">
        <v>778</v>
      </c>
      <c r="J49" s="3">
        <v>2</v>
      </c>
      <c r="K49" s="4">
        <v>2</v>
      </c>
      <c r="N49">
        <v>0</v>
      </c>
      <c r="Z49" s="4"/>
      <c r="AA49" s="3">
        <f t="shared" si="2"/>
        <v>0</v>
      </c>
      <c r="AB49" s="3">
        <f t="shared" si="3"/>
        <v>0</v>
      </c>
      <c r="AC49">
        <v>0</v>
      </c>
    </row>
    <row r="50" spans="1:29" x14ac:dyDescent="0.3">
      <c r="A50" s="2" t="s">
        <v>1267</v>
      </c>
      <c r="B50" s="4"/>
      <c r="C50" s="3">
        <f t="shared" si="0"/>
        <v>0</v>
      </c>
      <c r="D50" s="3">
        <f t="shared" si="1"/>
        <v>0</v>
      </c>
      <c r="E50" s="4">
        <v>16.8</v>
      </c>
      <c r="F50" s="4">
        <v>16.8</v>
      </c>
      <c r="G50" s="3">
        <v>436</v>
      </c>
      <c r="H50" s="3">
        <v>396</v>
      </c>
      <c r="I50" s="4">
        <v>832</v>
      </c>
      <c r="J50" s="3">
        <v>23</v>
      </c>
      <c r="K50" s="4">
        <v>23</v>
      </c>
      <c r="N50">
        <v>0</v>
      </c>
      <c r="Z50" s="4"/>
      <c r="AA50" s="3">
        <f t="shared" si="2"/>
        <v>0</v>
      </c>
      <c r="AB50" s="3">
        <f t="shared" si="3"/>
        <v>0</v>
      </c>
      <c r="AC50">
        <v>0</v>
      </c>
    </row>
    <row r="51" spans="1:29" x14ac:dyDescent="0.3">
      <c r="A51" s="2" t="s">
        <v>1268</v>
      </c>
      <c r="B51" s="4">
        <v>51.125</v>
      </c>
      <c r="C51" s="3">
        <f t="shared" si="0"/>
        <v>1.1445041414819789E-2</v>
      </c>
      <c r="D51" s="3">
        <f t="shared" si="1"/>
        <v>1.0569567913996278E-2</v>
      </c>
      <c r="E51" s="4">
        <v>24.677</v>
      </c>
      <c r="F51" s="4">
        <v>75.802000000000007</v>
      </c>
      <c r="G51" s="3">
        <v>460</v>
      </c>
      <c r="H51" s="3">
        <v>376</v>
      </c>
      <c r="I51" s="4">
        <v>836</v>
      </c>
      <c r="J51" s="3">
        <v>0</v>
      </c>
      <c r="K51" s="4">
        <v>0</v>
      </c>
      <c r="N51">
        <v>115</v>
      </c>
      <c r="Z51" s="4">
        <v>51.125</v>
      </c>
      <c r="AA51" s="3">
        <f t="shared" si="2"/>
        <v>1.1445041414819789E-2</v>
      </c>
      <c r="AB51" s="3">
        <f t="shared" si="3"/>
        <v>1.0569567913996278E-2</v>
      </c>
      <c r="AC51">
        <v>115</v>
      </c>
    </row>
    <row r="52" spans="1:29" x14ac:dyDescent="0.3">
      <c r="A52" s="2" t="s">
        <v>1269</v>
      </c>
      <c r="B52" s="3">
        <v>66.777000000000001</v>
      </c>
      <c r="C52" s="3">
        <f t="shared" si="0"/>
        <v>1.4948959032907992E-2</v>
      </c>
      <c r="D52" s="3">
        <f t="shared" si="1"/>
        <v>1.380545792846806E-2</v>
      </c>
      <c r="E52" s="3">
        <v>20.623999999999999</v>
      </c>
      <c r="F52" s="4">
        <v>87.400999999999996</v>
      </c>
      <c r="G52" s="3">
        <v>409</v>
      </c>
      <c r="H52" s="3">
        <v>400</v>
      </c>
      <c r="I52" s="4">
        <v>809</v>
      </c>
      <c r="J52" s="3">
        <v>4</v>
      </c>
      <c r="K52" s="4">
        <v>4</v>
      </c>
      <c r="N52">
        <v>504</v>
      </c>
      <c r="Z52" s="3">
        <v>66.777000000000001</v>
      </c>
      <c r="AA52" s="3">
        <f t="shared" si="2"/>
        <v>1.4948959032907992E-2</v>
      </c>
      <c r="AB52" s="3">
        <f t="shared" si="3"/>
        <v>1.380545792846806E-2</v>
      </c>
      <c r="AC52">
        <v>504</v>
      </c>
    </row>
    <row r="53" spans="1:29" x14ac:dyDescent="0.3">
      <c r="A53" s="2" t="s">
        <v>1270</v>
      </c>
      <c r="B53" s="3">
        <v>77.680999999999997</v>
      </c>
      <c r="C53" s="3">
        <f t="shared" si="0"/>
        <v>1.7389970897694201E-2</v>
      </c>
      <c r="D53" s="3">
        <f t="shared" si="1"/>
        <v>1.6059747777548067E-2</v>
      </c>
      <c r="E53" s="3">
        <v>20.52</v>
      </c>
      <c r="F53" s="4">
        <v>98.200999999999993</v>
      </c>
      <c r="G53" s="3">
        <v>429</v>
      </c>
      <c r="H53" s="3">
        <v>388</v>
      </c>
      <c r="I53" s="4">
        <v>817</v>
      </c>
      <c r="J53" s="3">
        <v>13</v>
      </c>
      <c r="K53" s="4">
        <v>13</v>
      </c>
      <c r="N53">
        <v>644.80000000000007</v>
      </c>
      <c r="Z53" s="3">
        <v>77.680999999999997</v>
      </c>
      <c r="AA53" s="3">
        <f t="shared" si="2"/>
        <v>1.7389970897694201E-2</v>
      </c>
      <c r="AB53" s="3">
        <f t="shared" si="3"/>
        <v>1.6059747777548067E-2</v>
      </c>
      <c r="AC53">
        <v>644.80000000000007</v>
      </c>
    </row>
    <row r="54" spans="1:29" x14ac:dyDescent="0.3">
      <c r="A54" s="5" t="s">
        <v>1271</v>
      </c>
      <c r="B54" s="6">
        <v>460.08300000000003</v>
      </c>
      <c r="C54" s="3">
        <f t="shared" si="0"/>
        <v>0.10299597044996643</v>
      </c>
      <c r="D54" s="3">
        <f t="shared" si="1"/>
        <v>9.5117428157949144E-2</v>
      </c>
      <c r="E54" s="6">
        <v>226.72</v>
      </c>
      <c r="F54" s="6">
        <v>686.8</v>
      </c>
      <c r="G54" s="6">
        <v>5011</v>
      </c>
      <c r="H54" s="6">
        <v>4635</v>
      </c>
      <c r="I54" s="6">
        <v>9646</v>
      </c>
      <c r="J54" s="6">
        <v>396</v>
      </c>
      <c r="K54" s="6">
        <v>396</v>
      </c>
      <c r="M54" s="21">
        <v>2014</v>
      </c>
      <c r="N54" s="20">
        <v>3073.6000000000004</v>
      </c>
      <c r="Z54" s="6"/>
      <c r="AA54" s="3">
        <f t="shared" si="2"/>
        <v>0</v>
      </c>
      <c r="AB54" s="3">
        <f t="shared" si="3"/>
        <v>0</v>
      </c>
      <c r="AC54" s="20"/>
    </row>
  </sheetData>
  <mergeCells count="4">
    <mergeCell ref="A1:A2"/>
    <mergeCell ref="B1:F1"/>
    <mergeCell ref="G1:I1"/>
    <mergeCell ref="J1:K1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44" workbookViewId="0">
      <selection activeCell="D3" sqref="D3:D54"/>
    </sheetView>
  </sheetViews>
  <sheetFormatPr defaultRowHeight="14.4" x14ac:dyDescent="0.3"/>
  <cols>
    <col min="1" max="1" width="18.33203125" customWidth="1"/>
  </cols>
  <sheetData>
    <row r="1" spans="1:27" ht="38.25" customHeight="1" x14ac:dyDescent="0.3">
      <c r="A1" s="234" t="s">
        <v>1272</v>
      </c>
      <c r="B1" s="234" t="s">
        <v>1273</v>
      </c>
      <c r="C1" s="234"/>
      <c r="D1" s="234"/>
      <c r="E1" s="234"/>
      <c r="F1" s="234"/>
      <c r="G1" s="234" t="s">
        <v>1274</v>
      </c>
      <c r="H1" s="234"/>
      <c r="I1" s="234"/>
      <c r="J1" s="234" t="s">
        <v>1275</v>
      </c>
      <c r="K1" s="234"/>
    </row>
    <row r="2" spans="1:27" ht="79.2" x14ac:dyDescent="0.3">
      <c r="A2" s="234"/>
      <c r="B2" s="1" t="s">
        <v>1276</v>
      </c>
      <c r="C2" s="16" t="s">
        <v>1277</v>
      </c>
      <c r="D2" s="16" t="s">
        <v>1278</v>
      </c>
      <c r="E2" s="1" t="s">
        <v>1279</v>
      </c>
      <c r="F2" s="1" t="s">
        <v>1280</v>
      </c>
      <c r="G2" s="1" t="s">
        <v>1281</v>
      </c>
      <c r="H2" s="1" t="s">
        <v>1282</v>
      </c>
      <c r="I2" s="1" t="s">
        <v>1283</v>
      </c>
      <c r="J2" s="1" t="s">
        <v>1284</v>
      </c>
      <c r="K2" s="1" t="s">
        <v>1285</v>
      </c>
      <c r="N2" s="19" t="s">
        <v>1286</v>
      </c>
      <c r="Z2" s="14" t="s">
        <v>1287</v>
      </c>
      <c r="AA2" s="19" t="s">
        <v>1288</v>
      </c>
    </row>
    <row r="3" spans="1:27" x14ac:dyDescent="0.3">
      <c r="A3" s="2" t="s">
        <v>1289</v>
      </c>
      <c r="B3" s="3">
        <v>87.899000000000001</v>
      </c>
      <c r="C3" s="3">
        <f>B3/4467</f>
        <v>1.9677412133422879E-2</v>
      </c>
      <c r="D3" s="3">
        <f>B3/4837</f>
        <v>1.817221418234443E-2</v>
      </c>
      <c r="E3" s="3">
        <v>23.902000000000001</v>
      </c>
      <c r="F3" s="4">
        <v>111.801</v>
      </c>
      <c r="G3" s="3">
        <v>455</v>
      </c>
      <c r="H3" s="3">
        <v>401</v>
      </c>
      <c r="I3" s="4">
        <v>856</v>
      </c>
      <c r="J3" s="3">
        <v>222</v>
      </c>
      <c r="K3" s="4">
        <v>222</v>
      </c>
      <c r="N3">
        <v>703.69999999999993</v>
      </c>
      <c r="Z3" s="3">
        <v>87.899000000000001</v>
      </c>
      <c r="AA3">
        <v>703.69999999999993</v>
      </c>
    </row>
    <row r="4" spans="1:27" x14ac:dyDescent="0.3">
      <c r="A4" s="2" t="s">
        <v>1290</v>
      </c>
      <c r="B4" s="3">
        <v>91.563999999999993</v>
      </c>
      <c r="C4" s="3">
        <f t="shared" ref="C4:C54" si="0">B4/4467</f>
        <v>2.049787329303783E-2</v>
      </c>
      <c r="D4" s="3">
        <f t="shared" ref="D4:D54" si="1">B4/4837</f>
        <v>1.8929915236716971E-2</v>
      </c>
      <c r="E4" s="3">
        <v>22.14</v>
      </c>
      <c r="F4" s="4">
        <v>113.70399999999999</v>
      </c>
      <c r="G4" s="3">
        <v>454</v>
      </c>
      <c r="H4" s="3">
        <v>410</v>
      </c>
      <c r="I4" s="4">
        <v>864</v>
      </c>
      <c r="J4" s="3">
        <v>240</v>
      </c>
      <c r="K4" s="4">
        <v>240</v>
      </c>
      <c r="N4">
        <v>778.4</v>
      </c>
      <c r="Z4" s="3">
        <v>91.563999999999993</v>
      </c>
      <c r="AA4">
        <v>778.4</v>
      </c>
    </row>
    <row r="5" spans="1:27" x14ac:dyDescent="0.3">
      <c r="A5" s="2" t="s">
        <v>1291</v>
      </c>
      <c r="B5" s="3">
        <v>78.266000000000005</v>
      </c>
      <c r="C5" s="3">
        <f t="shared" si="0"/>
        <v>1.7520931273785539E-2</v>
      </c>
      <c r="D5" s="3">
        <f t="shared" si="1"/>
        <v>1.6180690510647095E-2</v>
      </c>
      <c r="E5" s="3">
        <v>18.085000000000001</v>
      </c>
      <c r="F5" s="4">
        <v>96.350999999999999</v>
      </c>
      <c r="G5" s="3">
        <v>387</v>
      </c>
      <c r="H5" s="3">
        <v>343</v>
      </c>
      <c r="I5" s="4">
        <v>730</v>
      </c>
      <c r="J5" s="3">
        <v>151</v>
      </c>
      <c r="K5" s="4">
        <v>151</v>
      </c>
      <c r="N5">
        <v>595.19999999999993</v>
      </c>
      <c r="Z5" s="3">
        <v>78.266000000000005</v>
      </c>
      <c r="AA5">
        <v>595.19999999999993</v>
      </c>
    </row>
    <row r="6" spans="1:27" x14ac:dyDescent="0.3">
      <c r="A6" s="2" t="s">
        <v>1292</v>
      </c>
      <c r="B6" s="3">
        <v>35.212000000000003</v>
      </c>
      <c r="C6" s="3">
        <f t="shared" si="0"/>
        <v>7.882695321244684E-3</v>
      </c>
      <c r="D6" s="3">
        <f t="shared" si="1"/>
        <v>7.2797188339880099E-3</v>
      </c>
      <c r="E6" s="3">
        <v>21.189</v>
      </c>
      <c r="F6" s="4">
        <v>56.401000000000003</v>
      </c>
      <c r="G6" s="3">
        <v>457</v>
      </c>
      <c r="H6" s="3">
        <v>365</v>
      </c>
      <c r="I6" s="4">
        <v>822</v>
      </c>
      <c r="J6" s="3">
        <v>235</v>
      </c>
      <c r="K6" s="4">
        <v>235</v>
      </c>
      <c r="N6">
        <v>197.6</v>
      </c>
      <c r="Z6" s="3">
        <v>35.212000000000003</v>
      </c>
      <c r="AA6">
        <v>197.6</v>
      </c>
    </row>
    <row r="7" spans="1:27" x14ac:dyDescent="0.3">
      <c r="A7" s="2" t="s">
        <v>1293</v>
      </c>
      <c r="B7" s="3"/>
      <c r="C7" s="3">
        <f t="shared" si="0"/>
        <v>0</v>
      </c>
      <c r="D7" s="3">
        <f t="shared" si="1"/>
        <v>0</v>
      </c>
      <c r="E7" s="3">
        <v>20.9</v>
      </c>
      <c r="F7" s="4">
        <v>20.9</v>
      </c>
      <c r="G7" s="3">
        <v>403</v>
      </c>
      <c r="H7" s="3">
        <v>339</v>
      </c>
      <c r="I7" s="4">
        <v>742</v>
      </c>
      <c r="J7" s="3">
        <v>239</v>
      </c>
      <c r="K7" s="4">
        <v>239</v>
      </c>
      <c r="N7">
        <v>0</v>
      </c>
      <c r="Z7" s="3"/>
      <c r="AA7">
        <v>0</v>
      </c>
    </row>
    <row r="8" spans="1:27" x14ac:dyDescent="0.3">
      <c r="A8" s="2" t="s">
        <v>1294</v>
      </c>
      <c r="B8" s="3"/>
      <c r="C8" s="3">
        <f t="shared" si="0"/>
        <v>0</v>
      </c>
      <c r="D8" s="3">
        <f t="shared" si="1"/>
        <v>0</v>
      </c>
      <c r="E8" s="3">
        <v>15.9</v>
      </c>
      <c r="F8" s="4">
        <v>15.9</v>
      </c>
      <c r="G8" s="3">
        <v>310</v>
      </c>
      <c r="H8" s="3">
        <v>407</v>
      </c>
      <c r="I8" s="4">
        <v>717</v>
      </c>
      <c r="J8" s="3">
        <v>98</v>
      </c>
      <c r="K8" s="4">
        <v>98</v>
      </c>
      <c r="N8">
        <v>0</v>
      </c>
      <c r="Z8" s="3"/>
      <c r="AA8">
        <v>0</v>
      </c>
    </row>
    <row r="9" spans="1:27" x14ac:dyDescent="0.3">
      <c r="A9" s="2" t="s">
        <v>1295</v>
      </c>
      <c r="B9" s="3"/>
      <c r="C9" s="3">
        <f t="shared" si="0"/>
        <v>0</v>
      </c>
      <c r="D9" s="3">
        <f t="shared" si="1"/>
        <v>0</v>
      </c>
      <c r="E9" s="3">
        <v>21</v>
      </c>
      <c r="F9" s="4">
        <v>21</v>
      </c>
      <c r="G9" s="3">
        <v>397</v>
      </c>
      <c r="H9" s="3">
        <v>386</v>
      </c>
      <c r="I9" s="4">
        <v>783</v>
      </c>
      <c r="J9" s="3">
        <v>139</v>
      </c>
      <c r="K9" s="4">
        <v>139</v>
      </c>
      <c r="N9">
        <v>0</v>
      </c>
      <c r="Z9" s="3"/>
      <c r="AA9">
        <v>0</v>
      </c>
    </row>
    <row r="10" spans="1:27" x14ac:dyDescent="0.3">
      <c r="A10" s="2" t="s">
        <v>1296</v>
      </c>
      <c r="B10" s="3"/>
      <c r="C10" s="3">
        <f t="shared" si="0"/>
        <v>0</v>
      </c>
      <c r="D10" s="3">
        <f t="shared" si="1"/>
        <v>0</v>
      </c>
      <c r="E10" s="3">
        <v>20.6</v>
      </c>
      <c r="F10" s="4">
        <v>20.6</v>
      </c>
      <c r="G10" s="3">
        <v>428</v>
      </c>
      <c r="H10" s="3">
        <v>375</v>
      </c>
      <c r="I10" s="4">
        <v>803</v>
      </c>
      <c r="J10" s="3">
        <v>240</v>
      </c>
      <c r="K10" s="4">
        <v>240</v>
      </c>
      <c r="N10">
        <v>0</v>
      </c>
      <c r="Z10" s="3"/>
      <c r="AA10">
        <v>0</v>
      </c>
    </row>
    <row r="11" spans="1:27" x14ac:dyDescent="0.3">
      <c r="A11" s="2" t="s">
        <v>1297</v>
      </c>
      <c r="B11" s="3"/>
      <c r="C11" s="3">
        <f t="shared" si="0"/>
        <v>0</v>
      </c>
      <c r="D11" s="3">
        <f t="shared" si="1"/>
        <v>0</v>
      </c>
      <c r="E11" s="3">
        <v>23.4</v>
      </c>
      <c r="F11" s="4">
        <v>23.4</v>
      </c>
      <c r="G11" s="3">
        <v>466</v>
      </c>
      <c r="H11" s="3">
        <v>375</v>
      </c>
      <c r="I11" s="4">
        <v>841</v>
      </c>
      <c r="J11" s="3">
        <v>173</v>
      </c>
      <c r="K11" s="4">
        <v>173</v>
      </c>
      <c r="N11">
        <v>0</v>
      </c>
      <c r="Z11" s="3"/>
      <c r="AA11">
        <v>0</v>
      </c>
    </row>
    <row r="12" spans="1:27" x14ac:dyDescent="0.3">
      <c r="A12" s="2" t="s">
        <v>1298</v>
      </c>
      <c r="B12" s="3">
        <v>35.881</v>
      </c>
      <c r="C12" s="3">
        <f t="shared" si="0"/>
        <v>8.0324602641593905E-3</v>
      </c>
      <c r="D12" s="3">
        <f t="shared" si="1"/>
        <v>7.4180277031217698E-3</v>
      </c>
      <c r="E12" s="3">
        <v>20.617999999999999</v>
      </c>
      <c r="F12" s="4">
        <v>56.499000000000002</v>
      </c>
      <c r="G12" s="3">
        <v>427</v>
      </c>
      <c r="H12" s="3">
        <v>358</v>
      </c>
      <c r="I12" s="4">
        <v>785</v>
      </c>
      <c r="J12" s="3">
        <v>211</v>
      </c>
      <c r="K12" s="4">
        <v>211</v>
      </c>
      <c r="N12">
        <v>177</v>
      </c>
      <c r="Z12" s="3">
        <v>35.881</v>
      </c>
      <c r="AA12">
        <v>177</v>
      </c>
    </row>
    <row r="13" spans="1:27" x14ac:dyDescent="0.3">
      <c r="A13" s="2" t="s">
        <v>1299</v>
      </c>
      <c r="B13" s="3">
        <v>62.161999999999999</v>
      </c>
      <c r="C13" s="3">
        <f t="shared" si="0"/>
        <v>1.3915827177076337E-2</v>
      </c>
      <c r="D13" s="3">
        <f t="shared" si="1"/>
        <v>1.2851354145131279E-2</v>
      </c>
      <c r="E13" s="3">
        <v>18.638999999999999</v>
      </c>
      <c r="F13" s="4">
        <v>80.801000000000002</v>
      </c>
      <c r="G13" s="3">
        <v>410</v>
      </c>
      <c r="H13" s="3">
        <v>347</v>
      </c>
      <c r="I13" s="4">
        <v>757</v>
      </c>
      <c r="J13" s="3">
        <v>189</v>
      </c>
      <c r="K13" s="4">
        <v>189</v>
      </c>
      <c r="N13">
        <v>477</v>
      </c>
      <c r="Z13" s="3">
        <v>62.161999999999999</v>
      </c>
      <c r="AA13">
        <v>477</v>
      </c>
    </row>
    <row r="14" spans="1:27" x14ac:dyDescent="0.3">
      <c r="A14" s="2" t="s">
        <v>1300</v>
      </c>
      <c r="B14" s="3">
        <v>65.411000000000001</v>
      </c>
      <c r="C14" s="3">
        <f t="shared" si="0"/>
        <v>1.4643160958137452E-2</v>
      </c>
      <c r="D14" s="3">
        <f t="shared" si="1"/>
        <v>1.352305147818896E-2</v>
      </c>
      <c r="E14" s="3">
        <v>20.289000000000001</v>
      </c>
      <c r="F14" s="4">
        <v>85.7</v>
      </c>
      <c r="G14" s="3">
        <v>405</v>
      </c>
      <c r="H14" s="3">
        <v>329</v>
      </c>
      <c r="I14" s="4">
        <v>734</v>
      </c>
      <c r="J14" s="3">
        <v>215</v>
      </c>
      <c r="K14" s="4">
        <v>215</v>
      </c>
      <c r="N14">
        <v>511.5</v>
      </c>
      <c r="Z14" s="3">
        <v>65.411000000000001</v>
      </c>
      <c r="AA14">
        <v>511.5</v>
      </c>
    </row>
    <row r="15" spans="1:27" x14ac:dyDescent="0.3">
      <c r="A15" s="5" t="s">
        <v>1301</v>
      </c>
      <c r="B15" s="6">
        <v>456.39499999999998</v>
      </c>
      <c r="C15" s="3">
        <f t="shared" si="0"/>
        <v>0.10217036042086411</v>
      </c>
      <c r="D15" s="3">
        <f t="shared" si="1"/>
        <v>9.4354972090138517E-2</v>
      </c>
      <c r="E15" s="6">
        <v>246.66</v>
      </c>
      <c r="F15" s="6">
        <v>703.06</v>
      </c>
      <c r="G15" s="6">
        <v>4999</v>
      </c>
      <c r="H15" s="6">
        <v>4435</v>
      </c>
      <c r="I15" s="6">
        <v>9434</v>
      </c>
      <c r="J15" s="6">
        <v>2352</v>
      </c>
      <c r="K15" s="6">
        <v>2352</v>
      </c>
      <c r="M15" s="21">
        <v>2011</v>
      </c>
      <c r="N15" s="20">
        <v>3440.3999999999996</v>
      </c>
      <c r="Z15" s="6"/>
      <c r="AA15" s="20"/>
    </row>
    <row r="16" spans="1:27" x14ac:dyDescent="0.3">
      <c r="A16" s="2" t="s">
        <v>1302</v>
      </c>
      <c r="B16" s="4">
        <v>94.1</v>
      </c>
      <c r="C16" s="3">
        <f t="shared" si="0"/>
        <v>2.1065592119991042E-2</v>
      </c>
      <c r="D16" s="3">
        <f t="shared" si="1"/>
        <v>1.9454207153194129E-2</v>
      </c>
      <c r="E16" s="4">
        <v>18.899999999999999</v>
      </c>
      <c r="F16" s="4">
        <v>113</v>
      </c>
      <c r="G16" s="3">
        <v>375</v>
      </c>
      <c r="H16" s="3">
        <v>348</v>
      </c>
      <c r="I16" s="4">
        <v>723</v>
      </c>
      <c r="J16" s="3">
        <v>0</v>
      </c>
      <c r="K16" s="4">
        <v>0</v>
      </c>
      <c r="N16">
        <v>709.9</v>
      </c>
      <c r="Z16" s="4">
        <v>94.1</v>
      </c>
      <c r="AA16">
        <v>709.9</v>
      </c>
    </row>
    <row r="17" spans="1:27" x14ac:dyDescent="0.3">
      <c r="A17" s="2" t="s">
        <v>1303</v>
      </c>
      <c r="B17" s="4">
        <v>106.7</v>
      </c>
      <c r="C17" s="3">
        <f t="shared" si="0"/>
        <v>2.3886277143496754E-2</v>
      </c>
      <c r="D17" s="3">
        <f t="shared" si="1"/>
        <v>2.205912755840397E-2</v>
      </c>
      <c r="E17" s="4">
        <v>17.8</v>
      </c>
      <c r="F17" s="4">
        <v>124.5</v>
      </c>
      <c r="G17" s="3">
        <v>339</v>
      </c>
      <c r="H17" s="3">
        <v>375</v>
      </c>
      <c r="I17" s="4">
        <v>714</v>
      </c>
      <c r="J17" s="3">
        <v>233</v>
      </c>
      <c r="K17" s="4">
        <v>233</v>
      </c>
      <c r="N17">
        <v>852.59999999999991</v>
      </c>
      <c r="Z17" s="4">
        <v>106.7</v>
      </c>
      <c r="AA17">
        <v>852.59999999999991</v>
      </c>
    </row>
    <row r="18" spans="1:27" x14ac:dyDescent="0.3">
      <c r="A18" s="2" t="s">
        <v>1304</v>
      </c>
      <c r="B18" s="4">
        <v>70.8</v>
      </c>
      <c r="C18" s="3">
        <f t="shared" si="0"/>
        <v>1.5849563465413028E-2</v>
      </c>
      <c r="D18" s="3">
        <f t="shared" si="1"/>
        <v>1.4637171800702915E-2</v>
      </c>
      <c r="E18" s="4">
        <v>17.2</v>
      </c>
      <c r="F18" s="4">
        <v>88</v>
      </c>
      <c r="G18" s="3">
        <v>383</v>
      </c>
      <c r="H18" s="3">
        <v>368</v>
      </c>
      <c r="I18" s="4">
        <v>751</v>
      </c>
      <c r="J18" s="3">
        <v>153</v>
      </c>
      <c r="K18" s="4">
        <v>153</v>
      </c>
      <c r="N18">
        <v>530.1</v>
      </c>
      <c r="Z18" s="4">
        <v>70.8</v>
      </c>
      <c r="AA18">
        <v>530.1</v>
      </c>
    </row>
    <row r="19" spans="1:27" x14ac:dyDescent="0.3">
      <c r="A19" s="2" t="s">
        <v>1305</v>
      </c>
      <c r="B19" s="4">
        <v>28.8</v>
      </c>
      <c r="C19" s="3">
        <f t="shared" si="0"/>
        <v>6.4472800537273339E-3</v>
      </c>
      <c r="D19" s="3">
        <f t="shared" si="1"/>
        <v>5.9541037833367788E-3</v>
      </c>
      <c r="E19" s="4">
        <v>18.5</v>
      </c>
      <c r="F19" s="4">
        <v>47.3</v>
      </c>
      <c r="G19" s="3">
        <v>366</v>
      </c>
      <c r="H19" s="3">
        <v>302</v>
      </c>
      <c r="I19" s="4">
        <v>668</v>
      </c>
      <c r="J19" s="3">
        <v>235</v>
      </c>
      <c r="K19" s="4">
        <v>235</v>
      </c>
      <c r="N19">
        <v>118.80000000000001</v>
      </c>
      <c r="Z19" s="4">
        <v>28.8</v>
      </c>
      <c r="AA19">
        <v>118.80000000000001</v>
      </c>
    </row>
    <row r="20" spans="1:27" x14ac:dyDescent="0.3">
      <c r="A20" s="2" t="s">
        <v>1306</v>
      </c>
      <c r="B20" s="4"/>
      <c r="C20" s="3">
        <f t="shared" si="0"/>
        <v>0</v>
      </c>
      <c r="D20" s="3">
        <f t="shared" si="1"/>
        <v>0</v>
      </c>
      <c r="E20" s="4">
        <v>16.100000000000001</v>
      </c>
      <c r="F20" s="4">
        <v>16.100000000000001</v>
      </c>
      <c r="G20" s="3">
        <v>392</v>
      </c>
      <c r="H20" s="3">
        <v>313</v>
      </c>
      <c r="I20" s="4">
        <v>705</v>
      </c>
      <c r="J20" s="3">
        <v>229</v>
      </c>
      <c r="K20" s="4">
        <v>229</v>
      </c>
      <c r="N20">
        <v>0</v>
      </c>
      <c r="Z20" s="4"/>
      <c r="AA20">
        <v>0</v>
      </c>
    </row>
    <row r="21" spans="1:27" x14ac:dyDescent="0.3">
      <c r="A21" s="2" t="s">
        <v>1307</v>
      </c>
      <c r="B21" s="4"/>
      <c r="C21" s="3">
        <f t="shared" si="0"/>
        <v>0</v>
      </c>
      <c r="D21" s="3">
        <f t="shared" si="1"/>
        <v>0</v>
      </c>
      <c r="E21" s="4">
        <v>14.4</v>
      </c>
      <c r="F21" s="4">
        <v>14.4</v>
      </c>
      <c r="G21" s="3">
        <v>275</v>
      </c>
      <c r="H21" s="3">
        <v>313</v>
      </c>
      <c r="I21" s="4">
        <v>588</v>
      </c>
      <c r="J21" s="3">
        <v>51</v>
      </c>
      <c r="K21" s="4">
        <v>51</v>
      </c>
      <c r="N21">
        <v>0</v>
      </c>
      <c r="Z21" s="4"/>
      <c r="AA21">
        <v>0</v>
      </c>
    </row>
    <row r="22" spans="1:27" x14ac:dyDescent="0.3">
      <c r="A22" s="2" t="s">
        <v>1308</v>
      </c>
      <c r="B22" s="4"/>
      <c r="C22" s="3">
        <f t="shared" si="0"/>
        <v>0</v>
      </c>
      <c r="D22" s="3">
        <f t="shared" si="1"/>
        <v>0</v>
      </c>
      <c r="E22" s="4">
        <v>19.8</v>
      </c>
      <c r="F22" s="4">
        <v>19.8</v>
      </c>
      <c r="G22" s="3">
        <v>342</v>
      </c>
      <c r="H22" s="3">
        <v>330</v>
      </c>
      <c r="I22" s="4">
        <v>672</v>
      </c>
      <c r="J22" s="3">
        <v>142</v>
      </c>
      <c r="K22" s="4">
        <v>142</v>
      </c>
      <c r="N22">
        <v>0</v>
      </c>
      <c r="Z22" s="4"/>
      <c r="AA22">
        <v>0</v>
      </c>
    </row>
    <row r="23" spans="1:27" x14ac:dyDescent="0.3">
      <c r="A23" s="2" t="s">
        <v>1309</v>
      </c>
      <c r="B23" s="4"/>
      <c r="C23" s="3">
        <f t="shared" si="0"/>
        <v>0</v>
      </c>
      <c r="D23" s="3">
        <f t="shared" si="1"/>
        <v>0</v>
      </c>
      <c r="E23" s="4">
        <v>19.399999999999999</v>
      </c>
      <c r="F23" s="4">
        <v>19.399999999999999</v>
      </c>
      <c r="G23" s="3">
        <v>359</v>
      </c>
      <c r="H23" s="3">
        <v>374</v>
      </c>
      <c r="I23" s="4">
        <v>733</v>
      </c>
      <c r="J23" s="3">
        <v>95</v>
      </c>
      <c r="K23" s="4">
        <v>95</v>
      </c>
      <c r="N23">
        <v>0</v>
      </c>
      <c r="Z23" s="4"/>
      <c r="AA23">
        <v>0</v>
      </c>
    </row>
    <row r="24" spans="1:27" x14ac:dyDescent="0.3">
      <c r="A24" s="2" t="s">
        <v>1310</v>
      </c>
      <c r="B24" s="4"/>
      <c r="C24" s="3">
        <f t="shared" si="0"/>
        <v>0</v>
      </c>
      <c r="D24" s="3">
        <f t="shared" si="1"/>
        <v>0</v>
      </c>
      <c r="E24" s="4">
        <v>19.899999999999999</v>
      </c>
      <c r="F24" s="4">
        <v>19.899999999999999</v>
      </c>
      <c r="G24" s="3">
        <v>397</v>
      </c>
      <c r="H24" s="3">
        <v>353</v>
      </c>
      <c r="I24" s="4">
        <v>750</v>
      </c>
      <c r="J24" s="3">
        <v>198</v>
      </c>
      <c r="K24" s="4">
        <v>198</v>
      </c>
      <c r="N24">
        <v>0</v>
      </c>
      <c r="Z24" s="4"/>
      <c r="AA24">
        <v>0</v>
      </c>
    </row>
    <row r="25" spans="1:27" x14ac:dyDescent="0.3">
      <c r="A25" s="2" t="s">
        <v>1311</v>
      </c>
      <c r="B25" s="4">
        <v>36.700000000000003</v>
      </c>
      <c r="C25" s="3">
        <f t="shared" si="0"/>
        <v>8.2158047906872624E-3</v>
      </c>
      <c r="D25" s="3">
        <f t="shared" si="1"/>
        <v>7.5873475294604099E-3</v>
      </c>
      <c r="E25" s="4">
        <v>18.2</v>
      </c>
      <c r="F25" s="4">
        <v>54.9</v>
      </c>
      <c r="G25" s="3">
        <v>377</v>
      </c>
      <c r="H25" s="3">
        <v>331</v>
      </c>
      <c r="I25" s="4">
        <v>708</v>
      </c>
      <c r="J25" s="3">
        <v>193</v>
      </c>
      <c r="K25" s="4">
        <v>193</v>
      </c>
      <c r="N25">
        <v>98</v>
      </c>
      <c r="Z25" s="4">
        <v>36.700000000000003</v>
      </c>
      <c r="AA25">
        <v>98</v>
      </c>
    </row>
    <row r="26" spans="1:27" x14ac:dyDescent="0.3">
      <c r="A26" s="2" t="s">
        <v>1312</v>
      </c>
      <c r="B26" s="4">
        <v>62.4</v>
      </c>
      <c r="C26" s="3">
        <f t="shared" si="0"/>
        <v>1.3969106783075889E-2</v>
      </c>
      <c r="D26" s="3">
        <f t="shared" si="1"/>
        <v>1.2900558197229687E-2</v>
      </c>
      <c r="E26" s="4">
        <v>16.3</v>
      </c>
      <c r="F26" s="4">
        <v>78.7</v>
      </c>
      <c r="G26" s="3">
        <v>378</v>
      </c>
      <c r="H26" s="3">
        <v>315</v>
      </c>
      <c r="I26" s="4">
        <v>693</v>
      </c>
      <c r="J26" s="3">
        <v>348</v>
      </c>
      <c r="K26" s="4">
        <v>348</v>
      </c>
      <c r="N26">
        <v>420</v>
      </c>
      <c r="Z26" s="4">
        <v>62.4</v>
      </c>
      <c r="AA26">
        <v>420</v>
      </c>
    </row>
    <row r="27" spans="1:27" x14ac:dyDescent="0.3">
      <c r="A27" s="2" t="s">
        <v>1313</v>
      </c>
      <c r="B27" s="4">
        <v>100.7</v>
      </c>
      <c r="C27" s="3">
        <f t="shared" si="0"/>
        <v>2.2543093798970227E-2</v>
      </c>
      <c r="D27" s="3">
        <f t="shared" si="1"/>
        <v>2.0818689270208808E-2</v>
      </c>
      <c r="E27" s="4">
        <v>19.8</v>
      </c>
      <c r="F27" s="4">
        <v>120.5</v>
      </c>
      <c r="G27" s="3">
        <v>388</v>
      </c>
      <c r="H27" s="3">
        <v>330</v>
      </c>
      <c r="I27" s="4">
        <v>718</v>
      </c>
      <c r="J27" s="3">
        <v>136</v>
      </c>
      <c r="K27" s="4">
        <v>136</v>
      </c>
      <c r="N27">
        <v>737.80000000000007</v>
      </c>
      <c r="Z27" s="4">
        <v>100.7</v>
      </c>
      <c r="AA27">
        <v>737.80000000000007</v>
      </c>
    </row>
    <row r="28" spans="1:27" x14ac:dyDescent="0.3">
      <c r="A28" s="5" t="s">
        <v>1314</v>
      </c>
      <c r="B28" s="6">
        <v>500.2</v>
      </c>
      <c r="C28" s="3">
        <f t="shared" si="0"/>
        <v>0.11197671815536153</v>
      </c>
      <c r="D28" s="3">
        <f t="shared" si="1"/>
        <v>0.1034112052925367</v>
      </c>
      <c r="E28" s="6">
        <v>216.3</v>
      </c>
      <c r="F28" s="6">
        <v>716.5</v>
      </c>
      <c r="G28" s="6">
        <v>4371</v>
      </c>
      <c r="H28" s="6">
        <v>4052</v>
      </c>
      <c r="I28" s="6">
        <v>8423</v>
      </c>
      <c r="J28" s="6">
        <v>2013</v>
      </c>
      <c r="K28" s="6">
        <v>2013</v>
      </c>
      <c r="M28" s="21">
        <v>2012</v>
      </c>
      <c r="N28" s="20">
        <v>3467.2000000000003</v>
      </c>
      <c r="Z28" s="6"/>
      <c r="AA28" s="20"/>
    </row>
    <row r="29" spans="1:27" x14ac:dyDescent="0.3">
      <c r="A29" s="2" t="s">
        <v>1315</v>
      </c>
      <c r="B29" s="4">
        <v>101.6</v>
      </c>
      <c r="C29" s="3">
        <f t="shared" si="0"/>
        <v>2.2744571300649205E-2</v>
      </c>
      <c r="D29" s="3">
        <f t="shared" si="1"/>
        <v>2.100475501343808E-2</v>
      </c>
      <c r="E29" s="4">
        <v>18.100000000000001</v>
      </c>
      <c r="F29" s="4">
        <v>119.7</v>
      </c>
      <c r="G29" s="3">
        <v>402</v>
      </c>
      <c r="H29" s="3">
        <v>333</v>
      </c>
      <c r="I29" s="4">
        <v>735</v>
      </c>
      <c r="J29" s="3">
        <v>150</v>
      </c>
      <c r="K29" s="4">
        <v>150</v>
      </c>
      <c r="N29">
        <v>756.4</v>
      </c>
      <c r="Z29" s="4">
        <v>101.6</v>
      </c>
      <c r="AA29">
        <v>756.4</v>
      </c>
    </row>
    <row r="30" spans="1:27" x14ac:dyDescent="0.3">
      <c r="A30" s="2" t="s">
        <v>1316</v>
      </c>
      <c r="B30" s="4">
        <v>70.599999999999994</v>
      </c>
      <c r="C30" s="3">
        <f t="shared" si="0"/>
        <v>1.5804790687262142E-2</v>
      </c>
      <c r="D30" s="3">
        <f t="shared" si="1"/>
        <v>1.4595823857763075E-2</v>
      </c>
      <c r="E30" s="4">
        <v>16.399999999999999</v>
      </c>
      <c r="F30" s="4">
        <v>87</v>
      </c>
      <c r="G30" s="3">
        <v>363</v>
      </c>
      <c r="H30" s="3">
        <v>328</v>
      </c>
      <c r="I30" s="4">
        <v>691</v>
      </c>
      <c r="J30" s="3">
        <v>756</v>
      </c>
      <c r="K30" s="4">
        <v>756</v>
      </c>
      <c r="N30">
        <v>537.6</v>
      </c>
      <c r="Z30" s="4">
        <v>70.599999999999994</v>
      </c>
      <c r="AA30">
        <v>537.6</v>
      </c>
    </row>
    <row r="31" spans="1:27" x14ac:dyDescent="0.3">
      <c r="A31" s="2" t="s">
        <v>1317</v>
      </c>
      <c r="B31" s="4">
        <v>90.3</v>
      </c>
      <c r="C31" s="3">
        <f t="shared" si="0"/>
        <v>2.0214909335124244E-2</v>
      </c>
      <c r="D31" s="3">
        <f t="shared" si="1"/>
        <v>1.8668596237337191E-2</v>
      </c>
      <c r="E31" s="4">
        <v>18.399999999999999</v>
      </c>
      <c r="F31" s="4">
        <v>108.7</v>
      </c>
      <c r="G31" s="3">
        <v>371</v>
      </c>
      <c r="H31" s="3">
        <v>271</v>
      </c>
      <c r="I31" s="4">
        <v>642</v>
      </c>
      <c r="J31" s="3">
        <v>219</v>
      </c>
      <c r="K31" s="4">
        <v>219</v>
      </c>
      <c r="N31">
        <v>657.19999999999993</v>
      </c>
      <c r="Z31" s="4">
        <v>90.3</v>
      </c>
      <c r="AA31">
        <v>657.19999999999993</v>
      </c>
    </row>
    <row r="32" spans="1:27" x14ac:dyDescent="0.3">
      <c r="A32" s="2" t="s">
        <v>1318</v>
      </c>
      <c r="B32" s="4">
        <v>32</v>
      </c>
      <c r="C32" s="3">
        <f t="shared" si="0"/>
        <v>7.1636445041414823E-3</v>
      </c>
      <c r="D32" s="3">
        <f t="shared" si="1"/>
        <v>6.6156708703741986E-3</v>
      </c>
      <c r="E32" s="4">
        <v>19.899999999999999</v>
      </c>
      <c r="F32" s="4">
        <v>51.9</v>
      </c>
      <c r="G32" s="3">
        <v>400</v>
      </c>
      <c r="H32" s="3">
        <v>342</v>
      </c>
      <c r="I32" s="4">
        <v>742</v>
      </c>
      <c r="J32" s="3">
        <v>172</v>
      </c>
      <c r="K32" s="4">
        <v>172</v>
      </c>
      <c r="N32">
        <v>156.39999999999998</v>
      </c>
      <c r="Z32" s="4">
        <v>32</v>
      </c>
      <c r="AA32">
        <v>156.39999999999998</v>
      </c>
    </row>
    <row r="33" spans="1:27" x14ac:dyDescent="0.3">
      <c r="A33" s="2" t="s">
        <v>1319</v>
      </c>
      <c r="B33" s="4"/>
      <c r="C33" s="3">
        <f t="shared" si="0"/>
        <v>0</v>
      </c>
      <c r="D33" s="3">
        <f t="shared" si="1"/>
        <v>0</v>
      </c>
      <c r="E33" s="4">
        <v>21.1</v>
      </c>
      <c r="F33" s="4">
        <v>21.1</v>
      </c>
      <c r="G33" s="3">
        <v>372</v>
      </c>
      <c r="H33" s="3">
        <v>283</v>
      </c>
      <c r="I33" s="4">
        <v>655</v>
      </c>
      <c r="J33" s="3">
        <v>180</v>
      </c>
      <c r="K33" s="4">
        <v>180</v>
      </c>
      <c r="N33">
        <v>0</v>
      </c>
      <c r="Z33" s="4"/>
      <c r="AA33">
        <v>0</v>
      </c>
    </row>
    <row r="34" spans="1:27" x14ac:dyDescent="0.3">
      <c r="A34" s="2" t="s">
        <v>1320</v>
      </c>
      <c r="B34" s="4"/>
      <c r="C34" s="3">
        <f t="shared" si="0"/>
        <v>0</v>
      </c>
      <c r="D34" s="3">
        <f t="shared" si="1"/>
        <v>0</v>
      </c>
      <c r="E34" s="4">
        <v>19</v>
      </c>
      <c r="F34" s="4">
        <v>19</v>
      </c>
      <c r="G34" s="3">
        <v>331</v>
      </c>
      <c r="H34" s="3">
        <v>301</v>
      </c>
      <c r="I34" s="4">
        <v>632</v>
      </c>
      <c r="J34" s="3">
        <v>111</v>
      </c>
      <c r="K34" s="4">
        <v>111</v>
      </c>
      <c r="N34">
        <v>0</v>
      </c>
      <c r="Z34" s="4"/>
      <c r="AA34">
        <v>0</v>
      </c>
    </row>
    <row r="35" spans="1:27" x14ac:dyDescent="0.3">
      <c r="A35" s="2" t="s">
        <v>1321</v>
      </c>
      <c r="B35" s="4"/>
      <c r="C35" s="3">
        <f t="shared" si="0"/>
        <v>0</v>
      </c>
      <c r="D35" s="3">
        <f t="shared" si="1"/>
        <v>0</v>
      </c>
      <c r="E35" s="4">
        <v>12.7</v>
      </c>
      <c r="F35" s="4">
        <v>12.7</v>
      </c>
      <c r="G35" s="3">
        <v>366</v>
      </c>
      <c r="H35" s="3">
        <v>317</v>
      </c>
      <c r="I35" s="4">
        <v>683</v>
      </c>
      <c r="J35" s="3">
        <v>78</v>
      </c>
      <c r="K35" s="4">
        <v>78</v>
      </c>
      <c r="N35">
        <v>0</v>
      </c>
      <c r="Z35" s="4"/>
      <c r="AA35">
        <v>0</v>
      </c>
    </row>
    <row r="36" spans="1:27" x14ac:dyDescent="0.3">
      <c r="A36" s="2" t="s">
        <v>1322</v>
      </c>
      <c r="B36" s="4"/>
      <c r="C36" s="3">
        <f t="shared" si="0"/>
        <v>0</v>
      </c>
      <c r="D36" s="3">
        <f t="shared" si="1"/>
        <v>0</v>
      </c>
      <c r="E36" s="4">
        <v>17.100000000000001</v>
      </c>
      <c r="F36" s="4">
        <v>17.100000000000001</v>
      </c>
      <c r="G36" s="3">
        <v>295</v>
      </c>
      <c r="H36" s="3">
        <v>364</v>
      </c>
      <c r="I36" s="4">
        <v>659</v>
      </c>
      <c r="J36" s="3">
        <v>175</v>
      </c>
      <c r="K36" s="4">
        <v>175</v>
      </c>
      <c r="N36">
        <v>0</v>
      </c>
      <c r="Z36" s="4"/>
      <c r="AA36">
        <v>0</v>
      </c>
    </row>
    <row r="37" spans="1:27" x14ac:dyDescent="0.3">
      <c r="A37" s="2" t="s">
        <v>1323</v>
      </c>
      <c r="B37" s="4"/>
      <c r="C37" s="3">
        <f t="shared" si="0"/>
        <v>0</v>
      </c>
      <c r="D37" s="3">
        <f t="shared" si="1"/>
        <v>0</v>
      </c>
      <c r="E37" s="4">
        <v>19.7</v>
      </c>
      <c r="F37" s="4">
        <v>19.7</v>
      </c>
      <c r="G37" s="3">
        <v>331</v>
      </c>
      <c r="H37" s="3">
        <v>329</v>
      </c>
      <c r="I37" s="4">
        <v>660</v>
      </c>
      <c r="J37" s="3">
        <v>186</v>
      </c>
      <c r="K37" s="4">
        <v>186</v>
      </c>
      <c r="N37">
        <v>0</v>
      </c>
      <c r="Z37" s="4"/>
      <c r="AA37">
        <v>0</v>
      </c>
    </row>
    <row r="38" spans="1:27" x14ac:dyDescent="0.3">
      <c r="A38" s="2" t="s">
        <v>1324</v>
      </c>
      <c r="B38" s="4">
        <v>50.9</v>
      </c>
      <c r="C38" s="3">
        <f t="shared" si="0"/>
        <v>1.1394672039400044E-2</v>
      </c>
      <c r="D38" s="3">
        <f t="shared" si="1"/>
        <v>1.0523051478188959E-2</v>
      </c>
      <c r="E38" s="4">
        <v>17.2</v>
      </c>
      <c r="F38" s="4">
        <v>68.099999999999994</v>
      </c>
      <c r="G38" s="3">
        <v>373</v>
      </c>
      <c r="H38" s="3">
        <v>337</v>
      </c>
      <c r="I38" s="4">
        <v>710</v>
      </c>
      <c r="J38" s="3">
        <v>204</v>
      </c>
      <c r="K38" s="4">
        <v>204</v>
      </c>
      <c r="N38">
        <v>269.70000000000005</v>
      </c>
      <c r="Z38" s="4">
        <v>50.9</v>
      </c>
      <c r="AA38">
        <v>269.70000000000005</v>
      </c>
    </row>
    <row r="39" spans="1:27" x14ac:dyDescent="0.3">
      <c r="A39" s="2" t="s">
        <v>1325</v>
      </c>
      <c r="B39" s="4">
        <v>55.6</v>
      </c>
      <c r="C39" s="3">
        <f t="shared" si="0"/>
        <v>1.2446832325945826E-2</v>
      </c>
      <c r="D39" s="3">
        <f t="shared" si="1"/>
        <v>1.1494728137275171E-2</v>
      </c>
      <c r="E39" s="4">
        <v>14.4</v>
      </c>
      <c r="F39" s="4">
        <v>70</v>
      </c>
      <c r="G39" s="3">
        <v>360</v>
      </c>
      <c r="H39" s="3">
        <v>299</v>
      </c>
      <c r="I39" s="4">
        <v>659</v>
      </c>
      <c r="J39" s="3">
        <v>163</v>
      </c>
      <c r="K39" s="4">
        <v>163</v>
      </c>
      <c r="N39">
        <v>375</v>
      </c>
      <c r="Z39" s="4">
        <v>55.6</v>
      </c>
      <c r="AA39">
        <v>375</v>
      </c>
    </row>
    <row r="40" spans="1:27" x14ac:dyDescent="0.3">
      <c r="A40" s="2" t="s">
        <v>1326</v>
      </c>
      <c r="B40" s="4">
        <v>72.2</v>
      </c>
      <c r="C40" s="3">
        <f t="shared" si="0"/>
        <v>1.6162972912469219E-2</v>
      </c>
      <c r="D40" s="3">
        <f t="shared" si="1"/>
        <v>1.4926607401281787E-2</v>
      </c>
      <c r="E40" s="4">
        <v>14.8</v>
      </c>
      <c r="F40" s="4">
        <v>87</v>
      </c>
      <c r="G40" s="3">
        <v>382</v>
      </c>
      <c r="H40" s="3">
        <v>316</v>
      </c>
      <c r="I40" s="4">
        <v>698</v>
      </c>
      <c r="J40" s="3">
        <v>41</v>
      </c>
      <c r="K40" s="4">
        <v>41</v>
      </c>
      <c r="N40">
        <v>576.6</v>
      </c>
      <c r="Z40" s="4">
        <v>72.2</v>
      </c>
      <c r="AA40">
        <v>576.6</v>
      </c>
    </row>
    <row r="41" spans="1:27" x14ac:dyDescent="0.3">
      <c r="A41" s="5" t="s">
        <v>1327</v>
      </c>
      <c r="B41" s="6">
        <v>473.2</v>
      </c>
      <c r="C41" s="3">
        <f t="shared" si="0"/>
        <v>0.10593239310499217</v>
      </c>
      <c r="D41" s="3">
        <f t="shared" si="1"/>
        <v>9.7829232995658461E-2</v>
      </c>
      <c r="E41" s="6">
        <v>208.8</v>
      </c>
      <c r="F41" s="6">
        <v>682</v>
      </c>
      <c r="G41" s="6">
        <v>4346</v>
      </c>
      <c r="H41" s="6">
        <v>3820</v>
      </c>
      <c r="I41" s="6">
        <v>8166</v>
      </c>
      <c r="J41" s="6">
        <v>2435</v>
      </c>
      <c r="K41" s="6">
        <v>2435</v>
      </c>
      <c r="M41" s="21">
        <v>2013</v>
      </c>
      <c r="N41" s="20">
        <v>3328.9</v>
      </c>
      <c r="Z41" s="6"/>
      <c r="AA41" s="20"/>
    </row>
    <row r="42" spans="1:27" x14ac:dyDescent="0.3">
      <c r="A42" s="2" t="s">
        <v>1328</v>
      </c>
      <c r="B42" s="4">
        <v>97.3</v>
      </c>
      <c r="C42" s="3">
        <f t="shared" si="0"/>
        <v>2.1781956570405193E-2</v>
      </c>
      <c r="D42" s="3">
        <f t="shared" si="1"/>
        <v>2.0115774240231549E-2</v>
      </c>
      <c r="E42" s="4">
        <v>15.8</v>
      </c>
      <c r="F42" s="4">
        <v>113.1</v>
      </c>
      <c r="G42" s="3">
        <v>407</v>
      </c>
      <c r="H42" s="3">
        <v>306</v>
      </c>
      <c r="I42" s="4">
        <v>713</v>
      </c>
      <c r="J42" s="3">
        <v>37</v>
      </c>
      <c r="K42" s="4">
        <v>37</v>
      </c>
      <c r="N42">
        <v>762.6</v>
      </c>
      <c r="Z42" s="4">
        <v>97.3</v>
      </c>
      <c r="AA42">
        <v>762.6</v>
      </c>
    </row>
    <row r="43" spans="1:27" x14ac:dyDescent="0.3">
      <c r="A43" s="2" t="s">
        <v>1329</v>
      </c>
      <c r="B43" s="4">
        <v>67.099999999999994</v>
      </c>
      <c r="C43" s="3">
        <f t="shared" si="0"/>
        <v>1.5021267069621669E-2</v>
      </c>
      <c r="D43" s="3">
        <f t="shared" si="1"/>
        <v>1.3872234856315897E-2</v>
      </c>
      <c r="E43" s="4">
        <v>15.1</v>
      </c>
      <c r="F43" s="4">
        <v>82.2</v>
      </c>
      <c r="G43" s="3">
        <v>383</v>
      </c>
      <c r="H43" s="3">
        <v>298</v>
      </c>
      <c r="I43" s="4">
        <v>681</v>
      </c>
      <c r="J43" s="3">
        <v>205</v>
      </c>
      <c r="K43" s="4">
        <v>205</v>
      </c>
      <c r="N43">
        <v>526.4</v>
      </c>
      <c r="Z43" s="4">
        <v>67.099999999999994</v>
      </c>
      <c r="AA43">
        <v>526.4</v>
      </c>
    </row>
    <row r="44" spans="1:27" x14ac:dyDescent="0.3">
      <c r="A44" s="2" t="s">
        <v>1330</v>
      </c>
      <c r="B44" s="4">
        <v>59.3</v>
      </c>
      <c r="C44" s="3">
        <f t="shared" si="0"/>
        <v>1.3275128721737183E-2</v>
      </c>
      <c r="D44" s="3">
        <f t="shared" si="1"/>
        <v>1.2259665081662187E-2</v>
      </c>
      <c r="E44" s="4">
        <v>18.3</v>
      </c>
      <c r="F44" s="4">
        <v>77.599999999999994</v>
      </c>
      <c r="G44" s="3">
        <v>412</v>
      </c>
      <c r="H44" s="3">
        <v>393</v>
      </c>
      <c r="I44" s="4">
        <v>805</v>
      </c>
      <c r="J44" s="3">
        <v>103</v>
      </c>
      <c r="K44" s="4">
        <v>103</v>
      </c>
      <c r="N44">
        <v>372</v>
      </c>
      <c r="Z44" s="4">
        <v>59.3</v>
      </c>
      <c r="AA44">
        <v>372</v>
      </c>
    </row>
    <row r="45" spans="1:27" x14ac:dyDescent="0.3">
      <c r="A45" s="2" t="s">
        <v>1331</v>
      </c>
      <c r="B45" s="4">
        <v>34.9</v>
      </c>
      <c r="C45" s="3">
        <f t="shared" si="0"/>
        <v>7.8128497873293026E-3</v>
      </c>
      <c r="D45" s="3">
        <f t="shared" si="1"/>
        <v>7.2152160430018607E-3</v>
      </c>
      <c r="E45" s="4">
        <v>17.3</v>
      </c>
      <c r="F45" s="4">
        <v>52.2</v>
      </c>
      <c r="G45" s="7">
        <v>391</v>
      </c>
      <c r="H45" s="3">
        <v>326</v>
      </c>
      <c r="I45" s="4">
        <v>717</v>
      </c>
      <c r="J45" s="3">
        <v>147</v>
      </c>
      <c r="K45" s="4">
        <v>147</v>
      </c>
      <c r="N45">
        <v>148.80000000000001</v>
      </c>
      <c r="Z45" s="4">
        <v>34.9</v>
      </c>
      <c r="AA45">
        <v>148.80000000000001</v>
      </c>
    </row>
    <row r="46" spans="1:27" x14ac:dyDescent="0.3">
      <c r="A46" s="2" t="s">
        <v>1332</v>
      </c>
      <c r="B46" s="4"/>
      <c r="C46" s="3">
        <f t="shared" si="0"/>
        <v>0</v>
      </c>
      <c r="D46" s="3">
        <f t="shared" si="1"/>
        <v>0</v>
      </c>
      <c r="E46" s="4">
        <v>17.899999999999999</v>
      </c>
      <c r="F46" s="4">
        <v>17.899999999999999</v>
      </c>
      <c r="G46" s="3">
        <v>372</v>
      </c>
      <c r="H46" s="3">
        <v>284</v>
      </c>
      <c r="I46" s="4">
        <v>656</v>
      </c>
      <c r="J46" s="3">
        <v>137</v>
      </c>
      <c r="K46" s="4">
        <v>137</v>
      </c>
      <c r="N46">
        <v>0</v>
      </c>
      <c r="Z46" s="4"/>
      <c r="AA46">
        <v>0</v>
      </c>
    </row>
    <row r="47" spans="1:27" x14ac:dyDescent="0.3">
      <c r="A47" s="2" t="s">
        <v>1333</v>
      </c>
      <c r="B47" s="4"/>
      <c r="C47" s="3">
        <f t="shared" si="0"/>
        <v>0</v>
      </c>
      <c r="D47" s="3">
        <f t="shared" si="1"/>
        <v>0</v>
      </c>
      <c r="E47" s="4">
        <v>16.7</v>
      </c>
      <c r="F47" s="4">
        <v>16.7</v>
      </c>
      <c r="G47" s="3">
        <v>292</v>
      </c>
      <c r="H47" s="3">
        <v>341</v>
      </c>
      <c r="I47" s="4">
        <v>633</v>
      </c>
      <c r="J47" s="3">
        <v>4</v>
      </c>
      <c r="K47" s="4">
        <v>4</v>
      </c>
      <c r="N47">
        <v>0</v>
      </c>
      <c r="Z47" s="4"/>
      <c r="AA47">
        <v>0</v>
      </c>
    </row>
    <row r="48" spans="1:27" x14ac:dyDescent="0.3">
      <c r="A48" s="2" t="s">
        <v>1334</v>
      </c>
      <c r="B48" s="4"/>
      <c r="C48" s="3">
        <f t="shared" si="0"/>
        <v>0</v>
      </c>
      <c r="D48" s="3">
        <f t="shared" si="1"/>
        <v>0</v>
      </c>
      <c r="E48" s="4">
        <v>18.5</v>
      </c>
      <c r="F48" s="4">
        <v>18.5</v>
      </c>
      <c r="G48" s="3">
        <v>322</v>
      </c>
      <c r="H48" s="3">
        <v>304</v>
      </c>
      <c r="I48" s="4">
        <v>626</v>
      </c>
      <c r="J48" s="3">
        <v>57</v>
      </c>
      <c r="K48" s="4">
        <v>57</v>
      </c>
      <c r="N48">
        <v>0</v>
      </c>
      <c r="Z48" s="4"/>
      <c r="AA48">
        <v>0</v>
      </c>
    </row>
    <row r="49" spans="1:27" x14ac:dyDescent="0.3">
      <c r="A49" s="2" t="s">
        <v>1335</v>
      </c>
      <c r="B49" s="4"/>
      <c r="C49" s="3">
        <f t="shared" si="0"/>
        <v>0</v>
      </c>
      <c r="D49" s="3">
        <f t="shared" si="1"/>
        <v>0</v>
      </c>
      <c r="E49" s="4">
        <v>20.2</v>
      </c>
      <c r="F49" s="4">
        <v>20.2</v>
      </c>
      <c r="G49" s="3">
        <v>343</v>
      </c>
      <c r="H49" s="3">
        <v>343</v>
      </c>
      <c r="I49" s="4">
        <v>686</v>
      </c>
      <c r="J49" s="3">
        <v>64</v>
      </c>
      <c r="K49" s="4">
        <v>64</v>
      </c>
      <c r="N49">
        <v>0</v>
      </c>
      <c r="Z49" s="4"/>
      <c r="AA49">
        <v>0</v>
      </c>
    </row>
    <row r="50" spans="1:27" x14ac:dyDescent="0.3">
      <c r="A50" s="2" t="s">
        <v>1336</v>
      </c>
      <c r="B50" s="4"/>
      <c r="C50" s="3">
        <f t="shared" si="0"/>
        <v>0</v>
      </c>
      <c r="D50" s="3">
        <f t="shared" si="1"/>
        <v>0</v>
      </c>
      <c r="E50" s="4">
        <v>21.1</v>
      </c>
      <c r="F50" s="4">
        <v>21.1</v>
      </c>
      <c r="G50" s="3">
        <v>386</v>
      </c>
      <c r="H50" s="3">
        <v>328</v>
      </c>
      <c r="I50" s="4">
        <v>714</v>
      </c>
      <c r="J50" s="3">
        <v>78</v>
      </c>
      <c r="K50" s="4">
        <v>78</v>
      </c>
      <c r="N50">
        <v>0</v>
      </c>
      <c r="Z50" s="4"/>
      <c r="AA50">
        <v>0</v>
      </c>
    </row>
    <row r="51" spans="1:27" x14ac:dyDescent="0.3">
      <c r="A51" s="2" t="s">
        <v>1337</v>
      </c>
      <c r="B51" s="4">
        <v>53.524999999999999</v>
      </c>
      <c r="C51" s="3">
        <f t="shared" si="0"/>
        <v>1.19823147526304E-2</v>
      </c>
      <c r="D51" s="3">
        <f t="shared" si="1"/>
        <v>1.1065743229274344E-2</v>
      </c>
      <c r="E51" s="4">
        <v>23.274000000000001</v>
      </c>
      <c r="F51" s="4">
        <v>76.799000000000007</v>
      </c>
      <c r="G51" s="3">
        <v>391</v>
      </c>
      <c r="H51" s="3">
        <v>337</v>
      </c>
      <c r="I51" s="4">
        <v>728</v>
      </c>
      <c r="J51" s="3">
        <v>104</v>
      </c>
      <c r="K51" s="4">
        <v>104</v>
      </c>
      <c r="N51">
        <v>115</v>
      </c>
      <c r="Z51" s="4">
        <v>53.524999999999999</v>
      </c>
      <c r="AA51">
        <v>115</v>
      </c>
    </row>
    <row r="52" spans="1:27" x14ac:dyDescent="0.3">
      <c r="A52" s="2" t="s">
        <v>1338</v>
      </c>
      <c r="B52" s="4">
        <v>66.045000000000002</v>
      </c>
      <c r="C52" s="3">
        <f t="shared" si="0"/>
        <v>1.4785090664875756E-2</v>
      </c>
      <c r="D52" s="3">
        <f t="shared" si="1"/>
        <v>1.3654124457308249E-2</v>
      </c>
      <c r="E52" s="4">
        <v>19.353999999999999</v>
      </c>
      <c r="F52" s="4">
        <v>85.399000000000001</v>
      </c>
      <c r="G52" s="3">
        <v>369</v>
      </c>
      <c r="H52" s="3">
        <v>360</v>
      </c>
      <c r="I52" s="4">
        <v>729</v>
      </c>
      <c r="J52" s="3">
        <v>103</v>
      </c>
      <c r="K52" s="4">
        <v>103</v>
      </c>
      <c r="N52">
        <v>504</v>
      </c>
      <c r="Z52" s="4">
        <v>66.045000000000002</v>
      </c>
      <c r="AA52">
        <v>504</v>
      </c>
    </row>
    <row r="53" spans="1:27" x14ac:dyDescent="0.3">
      <c r="A53" s="2" t="s">
        <v>1339</v>
      </c>
      <c r="B53" s="4">
        <v>77.451999999999998</v>
      </c>
      <c r="C53" s="3">
        <f t="shared" si="0"/>
        <v>1.7338706066711437E-2</v>
      </c>
      <c r="D53" s="3">
        <f t="shared" si="1"/>
        <v>1.6012404382881953E-2</v>
      </c>
      <c r="E53" s="4">
        <v>21.562000000000001</v>
      </c>
      <c r="F53" s="4">
        <v>99.013999999999996</v>
      </c>
      <c r="G53" s="3">
        <v>407</v>
      </c>
      <c r="H53" s="3">
        <v>342</v>
      </c>
      <c r="I53" s="4">
        <v>749</v>
      </c>
      <c r="J53" s="3">
        <v>133</v>
      </c>
      <c r="K53" s="4">
        <v>133</v>
      </c>
      <c r="N53">
        <v>644.80000000000007</v>
      </c>
      <c r="Z53" s="4">
        <v>77.451999999999998</v>
      </c>
      <c r="AA53">
        <v>644.80000000000007</v>
      </c>
    </row>
    <row r="54" spans="1:27" x14ac:dyDescent="0.3">
      <c r="A54" s="5" t="s">
        <v>1340</v>
      </c>
      <c r="B54" s="6">
        <v>455.62200000000001</v>
      </c>
      <c r="C54" s="3">
        <f t="shared" si="0"/>
        <v>0.10199731363331095</v>
      </c>
      <c r="D54" s="3">
        <f t="shared" si="1"/>
        <v>9.4195162290676038E-2</v>
      </c>
      <c r="E54" s="6">
        <v>225.09</v>
      </c>
      <c r="F54" s="6">
        <v>680.71</v>
      </c>
      <c r="G54" s="6">
        <v>4475</v>
      </c>
      <c r="H54" s="6">
        <v>3962</v>
      </c>
      <c r="I54" s="6">
        <v>8437</v>
      </c>
      <c r="J54" s="6">
        <v>1172</v>
      </c>
      <c r="K54" s="6">
        <v>1172</v>
      </c>
      <c r="M54" s="21">
        <v>2014</v>
      </c>
      <c r="N54" s="20">
        <v>3073.6000000000004</v>
      </c>
      <c r="Z54" s="6"/>
      <c r="AA54" s="20"/>
    </row>
  </sheetData>
  <mergeCells count="4">
    <mergeCell ref="A1:A2"/>
    <mergeCell ref="B1:F1"/>
    <mergeCell ref="G1:I1"/>
    <mergeCell ref="J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A18" workbookViewId="0">
      <selection activeCell="B27" sqref="B27"/>
    </sheetView>
  </sheetViews>
  <sheetFormatPr defaultRowHeight="14.4" x14ac:dyDescent="0.3"/>
  <cols>
    <col min="1" max="1" width="21" style="32" customWidth="1"/>
    <col min="2" max="2" width="10.5546875" style="32" bestFit="1" customWidth="1"/>
    <col min="3" max="3" width="7.88671875" style="32" bestFit="1" customWidth="1"/>
    <col min="4" max="4" width="7.5546875" style="32" bestFit="1" customWidth="1"/>
    <col min="5" max="5" width="9" style="32" bestFit="1" customWidth="1"/>
    <col min="6" max="6" width="10" style="32" bestFit="1" customWidth="1"/>
    <col min="7" max="7" width="9" style="32" bestFit="1" customWidth="1"/>
    <col min="8" max="8" width="7.109375" style="32" bestFit="1" customWidth="1"/>
    <col min="9" max="9" width="7.44140625" style="32" bestFit="1" customWidth="1"/>
    <col min="10" max="10" width="9.6640625" style="32" bestFit="1" customWidth="1"/>
    <col min="11" max="11" width="10.5546875" style="32" bestFit="1" customWidth="1"/>
    <col min="12" max="12" width="8.6640625" style="32" bestFit="1" customWidth="1"/>
    <col min="13" max="17" width="5.6640625" style="32" bestFit="1" customWidth="1"/>
    <col min="18" max="21" width="7.6640625" style="32" customWidth="1"/>
    <col min="22" max="22" width="6.88671875" style="32" bestFit="1" customWidth="1"/>
    <col min="23" max="23" width="8.6640625" customWidth="1"/>
  </cols>
  <sheetData>
    <row r="1" spans="1:22" x14ac:dyDescent="0.3">
      <c r="A1" s="29" t="s">
        <v>50</v>
      </c>
      <c r="B1" s="30">
        <v>1162</v>
      </c>
      <c r="C1" s="31" t="s">
        <v>51</v>
      </c>
    </row>
    <row r="2" spans="1:22" ht="12" customHeight="1" x14ac:dyDescent="0.3">
      <c r="A2" s="33" t="s">
        <v>52</v>
      </c>
      <c r="B2" s="239" t="s">
        <v>1909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  <c r="M2" s="224" t="s">
        <v>53</v>
      </c>
      <c r="N2" s="225"/>
      <c r="O2" s="225"/>
      <c r="P2" s="225"/>
      <c r="Q2" s="226"/>
      <c r="R2" s="224" t="s">
        <v>54</v>
      </c>
      <c r="S2" s="225"/>
      <c r="T2" s="225"/>
      <c r="U2" s="225"/>
      <c r="V2" s="226"/>
    </row>
    <row r="3" spans="1:22" ht="33.75" customHeight="1" x14ac:dyDescent="0.3">
      <c r="A3" s="34" t="s">
        <v>55</v>
      </c>
      <c r="B3" s="35" t="s">
        <v>56</v>
      </c>
      <c r="C3" s="36" t="s">
        <v>57</v>
      </c>
      <c r="D3" s="36" t="s">
        <v>58</v>
      </c>
      <c r="E3" s="36" t="s">
        <v>59</v>
      </c>
      <c r="F3" s="36" t="s">
        <v>60</v>
      </c>
      <c r="G3" s="36" t="s">
        <v>61</v>
      </c>
      <c r="H3" s="36" t="s">
        <v>62</v>
      </c>
      <c r="I3" s="36" t="s">
        <v>63</v>
      </c>
      <c r="J3" s="36" t="s">
        <v>64</v>
      </c>
      <c r="K3" s="36" t="s">
        <v>65</v>
      </c>
      <c r="L3" s="37" t="s">
        <v>66</v>
      </c>
      <c r="M3" s="38">
        <v>2011</v>
      </c>
      <c r="N3" s="39">
        <v>2012</v>
      </c>
      <c r="O3" s="39">
        <v>2013</v>
      </c>
      <c r="P3" s="39">
        <v>2014</v>
      </c>
      <c r="Q3" s="40" t="s">
        <v>67</v>
      </c>
      <c r="R3" s="41">
        <v>2011</v>
      </c>
      <c r="S3" s="42">
        <v>2012</v>
      </c>
      <c r="T3" s="42">
        <v>2013</v>
      </c>
      <c r="U3" s="42">
        <v>2014</v>
      </c>
      <c r="V3" s="43" t="s">
        <v>68</v>
      </c>
    </row>
    <row r="4" spans="1:22" ht="48" x14ac:dyDescent="0.3">
      <c r="A4" s="44" t="s">
        <v>69</v>
      </c>
      <c r="B4" s="45">
        <v>1963</v>
      </c>
      <c r="C4" s="46" t="s">
        <v>70</v>
      </c>
      <c r="D4" s="46">
        <v>5</v>
      </c>
      <c r="E4" s="46">
        <v>4</v>
      </c>
      <c r="F4" s="46">
        <v>80</v>
      </c>
      <c r="G4" s="46">
        <v>181</v>
      </c>
      <c r="H4" s="46">
        <v>13550</v>
      </c>
      <c r="I4" s="46">
        <v>4254</v>
      </c>
      <c r="J4" s="46">
        <v>2460</v>
      </c>
      <c r="K4" s="47" t="s">
        <v>71</v>
      </c>
      <c r="L4" s="48" t="s">
        <v>72</v>
      </c>
      <c r="M4" s="49">
        <f>'Минск, Логойский тракт'!B15</f>
        <v>359.7</v>
      </c>
      <c r="N4" s="50">
        <f>'Минск, Логойский тракт'!B28</f>
        <v>342.6</v>
      </c>
      <c r="O4" s="138">
        <f>'Минск, Логойский тракт'!B41</f>
        <v>317.60000000000002</v>
      </c>
      <c r="P4" s="138">
        <f>'Минск, Логойский тракт'!B54</f>
        <v>307.3</v>
      </c>
      <c r="Q4" s="51">
        <f t="shared" ref="Q4:Q14" si="0">SUM(M4:P4)</f>
        <v>1327.2</v>
      </c>
      <c r="R4" s="52">
        <f>(M4*$B$1)/$I4</f>
        <v>98.253737658674183</v>
      </c>
      <c r="S4" s="53">
        <f t="shared" ref="S4:U4" si="1">(N4*$B$1)/$I4</f>
        <v>93.582792665726373</v>
      </c>
      <c r="T4" s="53">
        <f t="shared" si="1"/>
        <v>86.753925716972262</v>
      </c>
      <c r="U4" s="53">
        <f t="shared" si="1"/>
        <v>83.940432534085573</v>
      </c>
      <c r="V4" s="54">
        <f t="shared" ref="V4:V14" si="2">AVERAGE(R4:U4)</f>
        <v>90.632722143864598</v>
      </c>
    </row>
    <row r="5" spans="1:22" ht="48" x14ac:dyDescent="0.3">
      <c r="A5" s="44" t="s">
        <v>73</v>
      </c>
      <c r="B5" s="55">
        <v>1963</v>
      </c>
      <c r="C5" s="56" t="s">
        <v>74</v>
      </c>
      <c r="D5" s="56">
        <v>5</v>
      </c>
      <c r="E5" s="56">
        <v>4</v>
      </c>
      <c r="F5" s="56">
        <v>80</v>
      </c>
      <c r="G5" s="56">
        <v>181</v>
      </c>
      <c r="H5" s="56">
        <v>13550</v>
      </c>
      <c r="I5" s="56">
        <v>4254</v>
      </c>
      <c r="J5" s="56">
        <v>2460</v>
      </c>
      <c r="K5" s="56" t="s">
        <v>75</v>
      </c>
      <c r="L5" s="57" t="s">
        <v>76</v>
      </c>
      <c r="M5" s="58">
        <f>'Брестская, 64-2'!B15</f>
        <v>505.6</v>
      </c>
      <c r="N5" s="59">
        <f>'Брестская, 64-2'!B28</f>
        <v>466.76</v>
      </c>
      <c r="O5" s="139">
        <f>'Брестская, 64-2'!B41</f>
        <v>434.17</v>
      </c>
      <c r="P5" s="139">
        <f>'Брестская, 64-2'!B54</f>
        <v>406.5</v>
      </c>
      <c r="Q5" s="51">
        <f t="shared" si="0"/>
        <v>1813.03</v>
      </c>
      <c r="R5" s="52">
        <f t="shared" ref="R5:R12" si="3">(M5*$B$1)/$I5</f>
        <v>138.10700517160322</v>
      </c>
      <c r="S5" s="53">
        <f t="shared" ref="S5:S14" si="4">(N5*$B$1)/$I5</f>
        <v>127.49767748001881</v>
      </c>
      <c r="T5" s="53">
        <f t="shared" ref="T5:T14" si="5">(O5*$B$1)/$I5</f>
        <v>118.59556652562296</v>
      </c>
      <c r="U5" s="53">
        <f t="shared" ref="U5:U14" si="6">(P5*$B$1)/$I5</f>
        <v>111.03737658674189</v>
      </c>
      <c r="V5" s="54">
        <f t="shared" si="2"/>
        <v>123.80940644099672</v>
      </c>
    </row>
    <row r="6" spans="1:22" ht="48" x14ac:dyDescent="0.3">
      <c r="A6" s="60" t="s">
        <v>77</v>
      </c>
      <c r="B6" s="61">
        <v>1972</v>
      </c>
      <c r="C6" s="62">
        <v>1990</v>
      </c>
      <c r="D6" s="62">
        <v>5</v>
      </c>
      <c r="E6" s="62">
        <v>6</v>
      </c>
      <c r="F6" s="62">
        <v>90</v>
      </c>
      <c r="G6" s="62">
        <v>249</v>
      </c>
      <c r="H6" s="62">
        <v>20020</v>
      </c>
      <c r="I6" s="62">
        <v>4691</v>
      </c>
      <c r="J6" s="62">
        <v>3179</v>
      </c>
      <c r="K6" s="62" t="s">
        <v>78</v>
      </c>
      <c r="L6" s="63" t="s">
        <v>79</v>
      </c>
      <c r="M6" s="64">
        <f>'Брестская, 76'!B15</f>
        <v>648.5</v>
      </c>
      <c r="N6" s="65">
        <f>'Брестская, 76'!B28</f>
        <v>663.9</v>
      </c>
      <c r="O6" s="95">
        <f>'Брестская, 76'!B41</f>
        <v>625.9</v>
      </c>
      <c r="P6" s="95">
        <f>'Брестская, 76'!B54</f>
        <v>605.70000000000005</v>
      </c>
      <c r="Q6" s="66">
        <f t="shared" si="0"/>
        <v>2544</v>
      </c>
      <c r="R6" s="67">
        <f t="shared" si="3"/>
        <v>160.63888296738435</v>
      </c>
      <c r="S6" s="68">
        <f t="shared" si="4"/>
        <v>164.45359198465144</v>
      </c>
      <c r="T6" s="126">
        <f t="shared" si="5"/>
        <v>155.040673630356</v>
      </c>
      <c r="U6" s="126">
        <f t="shared" si="6"/>
        <v>150.03696439991472</v>
      </c>
      <c r="V6" s="69">
        <f t="shared" si="2"/>
        <v>157.54252824557662</v>
      </c>
    </row>
    <row r="7" spans="1:22" ht="48" x14ac:dyDescent="0.3">
      <c r="A7" s="127" t="s">
        <v>80</v>
      </c>
      <c r="B7" s="140">
        <v>2005</v>
      </c>
      <c r="C7" s="141" t="s">
        <v>81</v>
      </c>
      <c r="D7" s="141">
        <v>9</v>
      </c>
      <c r="E7" s="141">
        <v>2</v>
      </c>
      <c r="F7" s="141">
        <v>72</v>
      </c>
      <c r="G7" s="141">
        <v>141</v>
      </c>
      <c r="H7" s="141">
        <v>20356</v>
      </c>
      <c r="I7" s="141">
        <v>5633.4</v>
      </c>
      <c r="J7" s="141">
        <v>4040.5</v>
      </c>
      <c r="K7" s="141" t="s">
        <v>82</v>
      </c>
      <c r="L7" s="142" t="s">
        <v>83</v>
      </c>
      <c r="M7" s="58">
        <f>'Великоморская, 10'!B15</f>
        <v>467.65600000000001</v>
      </c>
      <c r="N7" s="59">
        <f>'Великоморская, 10'!B28</f>
        <v>432.18099999999998</v>
      </c>
      <c r="O7" s="122">
        <f>'Великоморская, 10'!B41</f>
        <v>423.875</v>
      </c>
      <c r="P7" s="122">
        <f>'Великоморская, 10'!B54</f>
        <v>451.78699999999998</v>
      </c>
      <c r="Q7" s="143">
        <f t="shared" si="0"/>
        <v>1775.499</v>
      </c>
      <c r="R7" s="52">
        <f t="shared" si="3"/>
        <v>96.463285404906458</v>
      </c>
      <c r="S7" s="53">
        <f t="shared" si="4"/>
        <v>89.145866084425037</v>
      </c>
      <c r="T7" s="124">
        <f t="shared" si="5"/>
        <v>87.4325895551532</v>
      </c>
      <c r="U7" s="124">
        <f t="shared" si="6"/>
        <v>93.18999076934</v>
      </c>
      <c r="V7" s="144">
        <f t="shared" si="2"/>
        <v>91.557932953456174</v>
      </c>
    </row>
    <row r="8" spans="1:22" ht="48" x14ac:dyDescent="0.3">
      <c r="A8" s="44" t="s">
        <v>84</v>
      </c>
      <c r="B8" s="55">
        <v>1996</v>
      </c>
      <c r="C8" s="56" t="s">
        <v>85</v>
      </c>
      <c r="D8" s="56">
        <v>12</v>
      </c>
      <c r="E8" s="56">
        <v>2</v>
      </c>
      <c r="F8" s="56">
        <v>94</v>
      </c>
      <c r="G8" s="56">
        <v>215</v>
      </c>
      <c r="H8" s="56">
        <v>25261</v>
      </c>
      <c r="I8" s="56">
        <v>7174</v>
      </c>
      <c r="J8" s="56">
        <v>3249</v>
      </c>
      <c r="K8" s="56" t="s">
        <v>86</v>
      </c>
      <c r="L8" s="57" t="s">
        <v>87</v>
      </c>
      <c r="M8" s="58">
        <f>'Горецкого, 21'!B15</f>
        <v>591.04</v>
      </c>
      <c r="N8" s="59">
        <f>'Горецкого, 21'!B28</f>
        <v>628.11</v>
      </c>
      <c r="O8" s="95">
        <f>'Горецкого, 21'!B41</f>
        <v>593.25</v>
      </c>
      <c r="P8" s="70"/>
      <c r="Q8" s="51">
        <f t="shared" si="0"/>
        <v>1812.4</v>
      </c>
      <c r="R8" s="52">
        <f t="shared" si="3"/>
        <v>95.732991357680504</v>
      </c>
      <c r="S8" s="53">
        <f t="shared" si="4"/>
        <v>101.73735991078897</v>
      </c>
      <c r="T8" s="53">
        <f t="shared" si="5"/>
        <v>96.090953442988564</v>
      </c>
      <c r="U8" s="71"/>
      <c r="V8" s="54">
        <f t="shared" si="2"/>
        <v>97.853768237152678</v>
      </c>
    </row>
    <row r="9" spans="1:22" ht="48" x14ac:dyDescent="0.3">
      <c r="A9" s="44" t="s">
        <v>88</v>
      </c>
      <c r="B9" s="55">
        <v>1969</v>
      </c>
      <c r="C9" s="56" t="s">
        <v>89</v>
      </c>
      <c r="D9" s="56">
        <v>5</v>
      </c>
      <c r="E9" s="56">
        <v>4</v>
      </c>
      <c r="F9" s="56">
        <v>60</v>
      </c>
      <c r="G9" s="56">
        <v>150</v>
      </c>
      <c r="H9" s="56">
        <v>12002</v>
      </c>
      <c r="I9" s="56">
        <v>3681</v>
      </c>
      <c r="J9" s="56">
        <v>2107</v>
      </c>
      <c r="K9" s="56" t="s">
        <v>90</v>
      </c>
      <c r="L9" s="57" t="s">
        <v>91</v>
      </c>
      <c r="M9" s="58">
        <f>'Калиновского, 60'!B15</f>
        <v>264.7</v>
      </c>
      <c r="N9" s="59">
        <f>'Калиновского, 60'!B28</f>
        <v>302.5</v>
      </c>
      <c r="O9" s="95">
        <f>'Калиновского, 60'!B41</f>
        <v>297.89999999999998</v>
      </c>
      <c r="P9" s="95">
        <f>'Калиновского, 60'!B54</f>
        <v>247.8</v>
      </c>
      <c r="Q9" s="51">
        <f t="shared" si="0"/>
        <v>1112.9000000000001</v>
      </c>
      <c r="R9" s="52">
        <f t="shared" si="3"/>
        <v>83.559195870687304</v>
      </c>
      <c r="S9" s="53">
        <f t="shared" si="4"/>
        <v>95.49171420809563</v>
      </c>
      <c r="T9" s="53">
        <f t="shared" si="5"/>
        <v>94.039608801955993</v>
      </c>
      <c r="U9" s="53">
        <f t="shared" si="6"/>
        <v>78.224286878565621</v>
      </c>
      <c r="V9" s="54">
        <f t="shared" si="2"/>
        <v>87.828701439826133</v>
      </c>
    </row>
    <row r="10" spans="1:22" ht="48" x14ac:dyDescent="0.3">
      <c r="A10" s="44" t="s">
        <v>92</v>
      </c>
      <c r="B10" s="55">
        <v>1969</v>
      </c>
      <c r="C10" s="56">
        <v>2000</v>
      </c>
      <c r="D10" s="56">
        <v>9</v>
      </c>
      <c r="E10" s="56">
        <v>1</v>
      </c>
      <c r="F10" s="56">
        <v>49</v>
      </c>
      <c r="G10" s="56">
        <v>108</v>
      </c>
      <c r="H10" s="56">
        <v>14315.5</v>
      </c>
      <c r="I10" s="56">
        <v>5928.9</v>
      </c>
      <c r="J10" s="56">
        <v>2365</v>
      </c>
      <c r="K10" s="56" t="s">
        <v>93</v>
      </c>
      <c r="L10" s="57" t="s">
        <v>94</v>
      </c>
      <c r="M10" s="58">
        <f>'Кальварийская, 44'!B15</f>
        <v>296.91000000000003</v>
      </c>
      <c r="N10" s="59">
        <f>'Кальварийская, 44'!B28</f>
        <v>308.08</v>
      </c>
      <c r="O10" s="95">
        <f>'Кальварийская, 44'!B41</f>
        <v>297.25</v>
      </c>
      <c r="P10" s="95">
        <f>'Кальварийская, 44'!B54</f>
        <v>268.33499999999998</v>
      </c>
      <c r="Q10" s="51">
        <f t="shared" si="0"/>
        <v>1170.575</v>
      </c>
      <c r="R10" s="52">
        <f t="shared" si="3"/>
        <v>58.191134949147404</v>
      </c>
      <c r="S10" s="53">
        <f t="shared" si="4"/>
        <v>60.380333620064427</v>
      </c>
      <c r="T10" s="53">
        <f t="shared" si="5"/>
        <v>58.257771256050873</v>
      </c>
      <c r="U10" s="53">
        <f t="shared" si="6"/>
        <v>52.590745332186408</v>
      </c>
      <c r="V10" s="54">
        <f t="shared" si="2"/>
        <v>57.354996289362276</v>
      </c>
    </row>
    <row r="11" spans="1:22" ht="48" x14ac:dyDescent="0.3">
      <c r="A11" s="127" t="s">
        <v>95</v>
      </c>
      <c r="B11" s="140">
        <v>1988</v>
      </c>
      <c r="C11" s="141" t="s">
        <v>96</v>
      </c>
      <c r="D11" s="141">
        <v>9</v>
      </c>
      <c r="E11" s="141">
        <v>5</v>
      </c>
      <c r="F11" s="141">
        <v>180</v>
      </c>
      <c r="G11" s="141">
        <v>472</v>
      </c>
      <c r="H11" s="141">
        <v>43925</v>
      </c>
      <c r="I11" s="141">
        <v>12127</v>
      </c>
      <c r="J11" s="141">
        <v>5949</v>
      </c>
      <c r="K11" s="141" t="s">
        <v>97</v>
      </c>
      <c r="L11" s="142" t="s">
        <v>98</v>
      </c>
      <c r="M11" s="58">
        <f>'Левкова, 10'!B15</f>
        <v>1095.9000000000001</v>
      </c>
      <c r="N11" s="59">
        <f>'Левкова, 10'!B28</f>
        <v>1166.03</v>
      </c>
      <c r="O11" s="122">
        <f>'Левкова, 10'!B41</f>
        <v>1070.04</v>
      </c>
      <c r="P11" s="122">
        <f>'Левкова, 10'!B54</f>
        <v>1040.92</v>
      </c>
      <c r="Q11" s="143">
        <f t="shared" si="0"/>
        <v>4372.8900000000003</v>
      </c>
      <c r="R11" s="52">
        <f t="shared" si="3"/>
        <v>105.0083120310052</v>
      </c>
      <c r="S11" s="53">
        <f t="shared" si="4"/>
        <v>111.72811577471757</v>
      </c>
      <c r="T11" s="124">
        <f t="shared" si="5"/>
        <v>102.53042632143152</v>
      </c>
      <c r="U11" s="124">
        <f t="shared" si="6"/>
        <v>99.740169868887605</v>
      </c>
      <c r="V11" s="144">
        <f t="shared" si="2"/>
        <v>104.75175599901047</v>
      </c>
    </row>
    <row r="12" spans="1:22" ht="48" x14ac:dyDescent="0.3">
      <c r="A12" s="127" t="s">
        <v>99</v>
      </c>
      <c r="B12" s="140">
        <v>2010</v>
      </c>
      <c r="C12" s="141" t="s">
        <v>100</v>
      </c>
      <c r="D12" s="141">
        <v>9</v>
      </c>
      <c r="E12" s="141">
        <v>4</v>
      </c>
      <c r="F12" s="141">
        <v>143</v>
      </c>
      <c r="G12" s="141">
        <v>450</v>
      </c>
      <c r="H12" s="141">
        <v>46243</v>
      </c>
      <c r="I12" s="141">
        <v>13506.8</v>
      </c>
      <c r="J12" s="141">
        <v>10005.4</v>
      </c>
      <c r="K12" s="141" t="s">
        <v>101</v>
      </c>
      <c r="L12" s="142" t="s">
        <v>102</v>
      </c>
      <c r="M12" s="58">
        <f>'Неманская, 17'!B15</f>
        <v>895.59</v>
      </c>
      <c r="N12" s="59">
        <f>'Неманская, 17'!B28</f>
        <v>1000.42</v>
      </c>
      <c r="O12" s="122">
        <f>'Неманская, 17'!B41</f>
        <v>928.85</v>
      </c>
      <c r="P12" s="122">
        <f>'Неманская, 17'!B54</f>
        <v>777.97</v>
      </c>
      <c r="Q12" s="143">
        <f t="shared" si="0"/>
        <v>3602.83</v>
      </c>
      <c r="R12" s="52">
        <f t="shared" si="3"/>
        <v>77.048270500784795</v>
      </c>
      <c r="S12" s="53">
        <f t="shared" si="4"/>
        <v>86.066872982497713</v>
      </c>
      <c r="T12" s="124">
        <f t="shared" si="5"/>
        <v>79.909652915568458</v>
      </c>
      <c r="U12" s="124">
        <f t="shared" si="6"/>
        <v>66.929334853555247</v>
      </c>
      <c r="V12" s="144">
        <f t="shared" si="2"/>
        <v>77.488532813101557</v>
      </c>
    </row>
    <row r="13" spans="1:22" ht="48" x14ac:dyDescent="0.3">
      <c r="A13" s="127" t="s">
        <v>103</v>
      </c>
      <c r="B13" s="140">
        <v>1985</v>
      </c>
      <c r="C13" s="141" t="s">
        <v>104</v>
      </c>
      <c r="D13" s="141">
        <v>9</v>
      </c>
      <c r="E13" s="141">
        <v>3</v>
      </c>
      <c r="F13" s="141">
        <v>108</v>
      </c>
      <c r="G13" s="141">
        <v>328</v>
      </c>
      <c r="H13" s="141">
        <v>27052</v>
      </c>
      <c r="I13" s="141">
        <v>6117</v>
      </c>
      <c r="J13" s="141">
        <v>3768</v>
      </c>
      <c r="K13" s="141" t="s">
        <v>105</v>
      </c>
      <c r="L13" s="142" t="s">
        <v>106</v>
      </c>
      <c r="M13" s="70"/>
      <c r="N13" s="59">
        <f>'Одинцова, 87'!B15</f>
        <v>593.24</v>
      </c>
      <c r="O13" s="122">
        <f>'Одинцова, 87'!B28</f>
        <v>578.9</v>
      </c>
      <c r="P13" s="122">
        <f>'Одинцова, 87'!B41</f>
        <v>483.4</v>
      </c>
      <c r="Q13" s="143">
        <f t="shared" si="0"/>
        <v>1655.54</v>
      </c>
      <c r="R13" s="72"/>
      <c r="S13" s="53">
        <f t="shared" si="4"/>
        <v>112.69329409841426</v>
      </c>
      <c r="T13" s="124">
        <f t="shared" si="5"/>
        <v>109.96923328428967</v>
      </c>
      <c r="U13" s="124">
        <f t="shared" si="6"/>
        <v>91.827824096779452</v>
      </c>
      <c r="V13" s="144">
        <f t="shared" si="2"/>
        <v>104.83011715982779</v>
      </c>
    </row>
    <row r="14" spans="1:22" ht="48" x14ac:dyDescent="0.3">
      <c r="A14" s="73" t="s">
        <v>107</v>
      </c>
      <c r="B14" s="74">
        <v>1968</v>
      </c>
      <c r="C14" s="75">
        <v>2006</v>
      </c>
      <c r="D14" s="75">
        <v>9</v>
      </c>
      <c r="E14" s="75">
        <v>1</v>
      </c>
      <c r="F14" s="75">
        <v>47</v>
      </c>
      <c r="G14" s="75">
        <v>97</v>
      </c>
      <c r="H14" s="75">
        <v>12767</v>
      </c>
      <c r="I14" s="75">
        <v>3045</v>
      </c>
      <c r="J14" s="75">
        <v>1447</v>
      </c>
      <c r="K14" s="75" t="s">
        <v>108</v>
      </c>
      <c r="L14" s="76" t="s">
        <v>109</v>
      </c>
      <c r="M14" s="77"/>
      <c r="N14" s="78">
        <f>'Якуба Коласа, 9'!B15</f>
        <v>266.02999999999997</v>
      </c>
      <c r="O14" s="186">
        <f>'Якуба Коласа, 9'!B28</f>
        <v>272.5</v>
      </c>
      <c r="P14" s="186">
        <f>'Якуба Коласа, 9'!B41</f>
        <v>239.49</v>
      </c>
      <c r="Q14" s="79">
        <f t="shared" si="0"/>
        <v>778.02</v>
      </c>
      <c r="R14" s="80"/>
      <c r="S14" s="81">
        <f t="shared" si="4"/>
        <v>101.51949425287356</v>
      </c>
      <c r="T14" s="81">
        <f t="shared" si="5"/>
        <v>103.98850574712644</v>
      </c>
      <c r="U14" s="81">
        <f t="shared" si="6"/>
        <v>91.391586206896548</v>
      </c>
      <c r="V14" s="82">
        <f t="shared" si="2"/>
        <v>98.966528735632167</v>
      </c>
    </row>
    <row r="15" spans="1:22" ht="12" customHeight="1" x14ac:dyDescent="0.3">
      <c r="A15" s="83" t="s">
        <v>110</v>
      </c>
      <c r="B15" s="241" t="s">
        <v>1909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30"/>
      <c r="M15" s="231" t="s">
        <v>111</v>
      </c>
      <c r="N15" s="232"/>
      <c r="O15" s="232"/>
      <c r="P15" s="232"/>
      <c r="Q15" s="233"/>
      <c r="R15" s="231" t="s">
        <v>112</v>
      </c>
      <c r="S15" s="232"/>
      <c r="T15" s="232"/>
      <c r="U15" s="232"/>
      <c r="V15" s="233"/>
    </row>
    <row r="16" spans="1:22" ht="33.75" customHeight="1" x14ac:dyDescent="0.3">
      <c r="A16" s="34" t="s">
        <v>113</v>
      </c>
      <c r="B16" s="35" t="s">
        <v>114</v>
      </c>
      <c r="C16" s="36" t="s">
        <v>115</v>
      </c>
      <c r="D16" s="36" t="s">
        <v>116</v>
      </c>
      <c r="E16" s="36" t="s">
        <v>117</v>
      </c>
      <c r="F16" s="36" t="s">
        <v>118</v>
      </c>
      <c r="G16" s="36" t="s">
        <v>119</v>
      </c>
      <c r="H16" s="36" t="s">
        <v>120</v>
      </c>
      <c r="I16" s="36" t="s">
        <v>121</v>
      </c>
      <c r="J16" s="36" t="s">
        <v>122</v>
      </c>
      <c r="K16" s="36" t="s">
        <v>123</v>
      </c>
      <c r="L16" s="37" t="s">
        <v>124</v>
      </c>
      <c r="M16" s="38">
        <v>2011</v>
      </c>
      <c r="N16" s="39">
        <v>2012</v>
      </c>
      <c r="O16" s="39">
        <v>2013</v>
      </c>
      <c r="P16" s="39">
        <v>2014</v>
      </c>
      <c r="Q16" s="40" t="s">
        <v>125</v>
      </c>
      <c r="R16" s="41">
        <v>2011</v>
      </c>
      <c r="S16" s="42">
        <v>2012</v>
      </c>
      <c r="T16" s="42">
        <v>2013</v>
      </c>
      <c r="U16" s="42">
        <v>2014</v>
      </c>
      <c r="V16" s="43" t="s">
        <v>126</v>
      </c>
    </row>
    <row r="17" spans="1:23" ht="48" x14ac:dyDescent="0.3">
      <c r="A17" s="44" t="s">
        <v>127</v>
      </c>
      <c r="B17" s="45">
        <v>2012</v>
      </c>
      <c r="C17" s="46" t="s">
        <v>128</v>
      </c>
      <c r="D17" s="46">
        <v>10</v>
      </c>
      <c r="E17" s="46">
        <v>3</v>
      </c>
      <c r="F17" s="46">
        <v>119</v>
      </c>
      <c r="G17" s="46">
        <v>356</v>
      </c>
      <c r="H17" s="46">
        <v>34785</v>
      </c>
      <c r="I17" s="46">
        <v>8724.5</v>
      </c>
      <c r="J17" s="46">
        <v>6379.5</v>
      </c>
      <c r="K17" s="47" t="s">
        <v>129</v>
      </c>
      <c r="L17" s="48" t="s">
        <v>130</v>
      </c>
      <c r="M17" s="84"/>
      <c r="N17" s="85"/>
      <c r="O17" s="85"/>
      <c r="P17" s="50">
        <f>'Витебск, Богатырева, 9'!B15</f>
        <v>485.4</v>
      </c>
      <c r="Q17" s="51">
        <f t="shared" ref="Q17:Q23" si="7">SUM(M17:P17)</f>
        <v>485.4</v>
      </c>
      <c r="R17" s="72"/>
      <c r="S17" s="71"/>
      <c r="T17" s="71"/>
      <c r="U17" s="53">
        <f t="shared" ref="U17" si="8">(P17*$B$1)/$I17</f>
        <v>64.649527193535434</v>
      </c>
      <c r="V17" s="54">
        <f t="shared" ref="V17:V23" si="9">AVERAGE(R17:U17)</f>
        <v>64.649527193535434</v>
      </c>
    </row>
    <row r="18" spans="1:23" ht="24" x14ac:dyDescent="0.3">
      <c r="A18" s="44" t="s">
        <v>131</v>
      </c>
      <c r="B18" s="86">
        <v>2010</v>
      </c>
      <c r="C18" s="87" t="s">
        <v>132</v>
      </c>
      <c r="D18" s="87">
        <v>10</v>
      </c>
      <c r="E18" s="87">
        <v>1</v>
      </c>
      <c r="F18" s="87">
        <v>40</v>
      </c>
      <c r="G18" s="87">
        <v>102</v>
      </c>
      <c r="H18" s="87">
        <v>10934</v>
      </c>
      <c r="I18" s="87">
        <v>2994.4</v>
      </c>
      <c r="J18" s="87">
        <v>1951.5</v>
      </c>
      <c r="K18" s="87" t="s">
        <v>133</v>
      </c>
      <c r="L18" s="88" t="s">
        <v>134</v>
      </c>
      <c r="M18" s="89"/>
      <c r="N18" s="90"/>
      <c r="O18" s="90"/>
      <c r="P18" s="90"/>
      <c r="Q18" s="91"/>
      <c r="R18" s="92"/>
      <c r="S18" s="93"/>
      <c r="T18" s="93"/>
      <c r="U18" s="93"/>
      <c r="V18" s="94"/>
    </row>
    <row r="19" spans="1:23" ht="48" x14ac:dyDescent="0.3">
      <c r="A19" s="44" t="s">
        <v>135</v>
      </c>
      <c r="B19" s="55">
        <v>1964</v>
      </c>
      <c r="C19" s="56" t="s">
        <v>136</v>
      </c>
      <c r="D19" s="56">
        <v>5</v>
      </c>
      <c r="E19" s="56">
        <v>5</v>
      </c>
      <c r="F19" s="56">
        <v>100</v>
      </c>
      <c r="G19" s="56">
        <v>221</v>
      </c>
      <c r="H19" s="56">
        <v>15047</v>
      </c>
      <c r="I19" s="56">
        <v>4837</v>
      </c>
      <c r="J19" s="56">
        <v>4467</v>
      </c>
      <c r="K19" s="56" t="s">
        <v>137</v>
      </c>
      <c r="L19" s="57" t="s">
        <v>138</v>
      </c>
      <c r="M19" s="58">
        <f>'Витебск. Правды, 47'!B15</f>
        <v>440.93599999999998</v>
      </c>
      <c r="N19" s="59">
        <f>'Витебск. Правды, 47'!B28</f>
        <v>490.4</v>
      </c>
      <c r="O19" s="59">
        <f>'Витебск. Правды, 47'!B41</f>
        <v>467.5</v>
      </c>
      <c r="P19" s="59">
        <f>'Витебск. Правды, 47'!B54</f>
        <v>460.08300000000003</v>
      </c>
      <c r="Q19" s="51">
        <f t="shared" si="7"/>
        <v>1858.9190000000001</v>
      </c>
      <c r="R19" s="52">
        <f t="shared" ref="R19:R22" si="10">(M19*$B$1)/$I19</f>
        <v>105.92673806078147</v>
      </c>
      <c r="S19" s="53">
        <f t="shared" ref="S19:S23" si="11">(N19*$B$1)/$I19</f>
        <v>117.80955137481909</v>
      </c>
      <c r="T19" s="53">
        <f t="shared" ref="T19:T23" si="12">(O19*$B$1)/$I19</f>
        <v>112.3082489146165</v>
      </c>
      <c r="U19" s="53">
        <f t="shared" ref="U19:U23" si="13">(P19*$B$1)/$I19</f>
        <v>110.52645151953691</v>
      </c>
      <c r="V19" s="54">
        <f t="shared" si="9"/>
        <v>111.6427474674385</v>
      </c>
    </row>
    <row r="20" spans="1:23" ht="48" x14ac:dyDescent="0.3">
      <c r="A20" s="60" t="s">
        <v>139</v>
      </c>
      <c r="B20" s="61">
        <v>1964</v>
      </c>
      <c r="C20" s="62" t="s">
        <v>140</v>
      </c>
      <c r="D20" s="62">
        <v>5</v>
      </c>
      <c r="E20" s="62">
        <v>5</v>
      </c>
      <c r="F20" s="62">
        <v>100</v>
      </c>
      <c r="G20" s="62">
        <v>221</v>
      </c>
      <c r="H20" s="62">
        <v>15047</v>
      </c>
      <c r="I20" s="62">
        <v>4837</v>
      </c>
      <c r="J20" s="62">
        <v>4467</v>
      </c>
      <c r="K20" s="62" t="s">
        <v>141</v>
      </c>
      <c r="L20" s="63" t="s">
        <v>142</v>
      </c>
      <c r="M20" s="64">
        <f>'Витебск, Правды, 49'!B15</f>
        <v>456.39499999999998</v>
      </c>
      <c r="N20" s="65">
        <f>'Витебск, Правды, 49'!B28</f>
        <v>500.2</v>
      </c>
      <c r="O20" s="65">
        <f>'Витебск, Правды, 49'!B41</f>
        <v>473.2</v>
      </c>
      <c r="P20" s="65">
        <f>'Витебск, Правды, 49'!B54</f>
        <v>455.62200000000001</v>
      </c>
      <c r="Q20" s="66">
        <f t="shared" si="7"/>
        <v>1885.4170000000001</v>
      </c>
      <c r="R20" s="67">
        <f t="shared" si="10"/>
        <v>109.64047756874095</v>
      </c>
      <c r="S20" s="68">
        <f t="shared" si="11"/>
        <v>120.16382054992765</v>
      </c>
      <c r="T20" s="53">
        <f t="shared" si="12"/>
        <v>113.67756874095514</v>
      </c>
      <c r="U20" s="53">
        <f t="shared" si="13"/>
        <v>109.45477858176555</v>
      </c>
      <c r="V20" s="69">
        <f t="shared" si="9"/>
        <v>113.23416136034733</v>
      </c>
    </row>
    <row r="21" spans="1:23" ht="48" x14ac:dyDescent="0.3">
      <c r="A21" s="127" t="s">
        <v>143</v>
      </c>
      <c r="B21" s="140">
        <v>2003</v>
      </c>
      <c r="C21" s="141" t="s">
        <v>144</v>
      </c>
      <c r="D21" s="141">
        <v>10</v>
      </c>
      <c r="E21" s="141">
        <v>2</v>
      </c>
      <c r="F21" s="141">
        <v>80</v>
      </c>
      <c r="G21" s="141">
        <v>245</v>
      </c>
      <c r="H21" s="141">
        <v>24322</v>
      </c>
      <c r="I21" s="141">
        <v>6943</v>
      </c>
      <c r="J21" s="141">
        <v>5259</v>
      </c>
      <c r="K21" s="141" t="s">
        <v>145</v>
      </c>
      <c r="L21" s="142" t="s">
        <v>146</v>
      </c>
      <c r="M21" s="58">
        <f>'Витебск, Правды, 58'!B15</f>
        <v>405.43799999999999</v>
      </c>
      <c r="N21" s="59">
        <f>'Витебск, Правды, 58'!B28</f>
        <v>470.5</v>
      </c>
      <c r="O21" s="122">
        <f>'Витебск, Правды, 58'!B41</f>
        <v>430.3</v>
      </c>
      <c r="P21" s="122">
        <f>'Витебск, Правды, 58'!B54</f>
        <v>405.76799999999997</v>
      </c>
      <c r="Q21" s="143">
        <f t="shared" si="7"/>
        <v>1712.0060000000001</v>
      </c>
      <c r="R21" s="52">
        <f t="shared" si="10"/>
        <v>67.855243554659367</v>
      </c>
      <c r="S21" s="53">
        <f t="shared" si="11"/>
        <v>78.744202794181192</v>
      </c>
      <c r="T21" s="124">
        <f t="shared" si="12"/>
        <v>72.016217773296844</v>
      </c>
      <c r="U21" s="124">
        <f t="shared" si="13"/>
        <v>67.910473282442737</v>
      </c>
      <c r="V21" s="144">
        <f t="shared" si="9"/>
        <v>71.631534351145035</v>
      </c>
    </row>
    <row r="22" spans="1:23" ht="48" x14ac:dyDescent="0.3">
      <c r="A22" s="127" t="s">
        <v>147</v>
      </c>
      <c r="B22" s="140">
        <v>2004</v>
      </c>
      <c r="C22" s="141" t="s">
        <v>148</v>
      </c>
      <c r="D22" s="141">
        <v>10</v>
      </c>
      <c r="E22" s="141">
        <v>4</v>
      </c>
      <c r="F22" s="141">
        <v>198</v>
      </c>
      <c r="G22" s="141">
        <v>421</v>
      </c>
      <c r="H22" s="141">
        <v>43768</v>
      </c>
      <c r="I22" s="141">
        <v>12305</v>
      </c>
      <c r="J22" s="141">
        <v>9274</v>
      </c>
      <c r="K22" s="141" t="s">
        <v>149</v>
      </c>
      <c r="L22" s="142" t="s">
        <v>150</v>
      </c>
      <c r="M22" s="95">
        <f>'Витебск, Чкалова, 50'!B15</f>
        <v>687.2</v>
      </c>
      <c r="N22" s="59">
        <f>'Витебск, Чкалова, 50'!B28</f>
        <v>761.2</v>
      </c>
      <c r="O22" s="122">
        <f>'Витебск, Чкалова, 50'!B41</f>
        <v>670.8</v>
      </c>
      <c r="P22" s="122">
        <f>'Витебск, Чкалова, 50'!B54</f>
        <v>667.3</v>
      </c>
      <c r="Q22" s="143">
        <f t="shared" si="7"/>
        <v>2786.5</v>
      </c>
      <c r="R22" s="52">
        <f t="shared" si="10"/>
        <v>64.894465664364077</v>
      </c>
      <c r="S22" s="53">
        <f t="shared" si="11"/>
        <v>71.882519301097119</v>
      </c>
      <c r="T22" s="124">
        <f t="shared" si="12"/>
        <v>63.345761885412429</v>
      </c>
      <c r="U22" s="124">
        <f t="shared" si="13"/>
        <v>63.015245835026413</v>
      </c>
      <c r="V22" s="144">
        <f t="shared" si="9"/>
        <v>65.784498171475008</v>
      </c>
    </row>
    <row r="23" spans="1:23" ht="24" x14ac:dyDescent="0.3">
      <c r="A23" s="137" t="s">
        <v>151</v>
      </c>
      <c r="B23" s="187">
        <v>2010</v>
      </c>
      <c r="C23" s="188" t="s">
        <v>152</v>
      </c>
      <c r="D23" s="188">
        <v>10</v>
      </c>
      <c r="E23" s="188">
        <v>3</v>
      </c>
      <c r="F23" s="188">
        <v>119</v>
      </c>
      <c r="G23" s="188">
        <v>368</v>
      </c>
      <c r="H23" s="188">
        <v>32849</v>
      </c>
      <c r="I23" s="188">
        <v>8387.1</v>
      </c>
      <c r="J23" s="188">
        <v>6423.7</v>
      </c>
      <c r="K23" s="188" t="s">
        <v>153</v>
      </c>
      <c r="L23" s="189" t="s">
        <v>154</v>
      </c>
      <c r="M23" s="96"/>
      <c r="N23" s="78">
        <f>'Витебск, Чкалова, 66'!B15</f>
        <v>247.11</v>
      </c>
      <c r="O23" s="123">
        <f>'Витебск, Чкалова, 66'!B28</f>
        <v>272.17</v>
      </c>
      <c r="P23" s="123">
        <f>'Витебск, Чкалова, 66'!B41</f>
        <v>268.97000000000003</v>
      </c>
      <c r="Q23" s="160">
        <f t="shared" si="7"/>
        <v>788.25</v>
      </c>
      <c r="R23" s="96"/>
      <c r="S23" s="81">
        <f t="shared" si="11"/>
        <v>34.236126909181955</v>
      </c>
      <c r="T23" s="161">
        <f t="shared" si="12"/>
        <v>37.708092189195312</v>
      </c>
      <c r="U23" s="161">
        <f t="shared" si="13"/>
        <v>37.2647446674059</v>
      </c>
      <c r="V23" s="162">
        <f t="shared" si="9"/>
        <v>36.402987921927718</v>
      </c>
    </row>
    <row r="24" spans="1:23" ht="12" customHeight="1" x14ac:dyDescent="0.3">
      <c r="A24" s="97" t="s">
        <v>155</v>
      </c>
      <c r="B24" s="240" t="s">
        <v>1909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202" t="s">
        <v>156</v>
      </c>
      <c r="N24" s="203"/>
      <c r="O24" s="203"/>
      <c r="P24" s="203"/>
      <c r="Q24" s="204"/>
      <c r="R24" s="202" t="s">
        <v>157</v>
      </c>
      <c r="S24" s="203"/>
      <c r="T24" s="203"/>
      <c r="U24" s="203"/>
      <c r="V24" s="204"/>
    </row>
    <row r="25" spans="1:23" ht="33.75" customHeight="1" x14ac:dyDescent="0.3">
      <c r="A25" s="34" t="s">
        <v>158</v>
      </c>
      <c r="B25" s="35" t="s">
        <v>159</v>
      </c>
      <c r="C25" s="36" t="s">
        <v>160</v>
      </c>
      <c r="D25" s="36" t="s">
        <v>161</v>
      </c>
      <c r="E25" s="36" t="s">
        <v>162</v>
      </c>
      <c r="F25" s="36" t="s">
        <v>163</v>
      </c>
      <c r="G25" s="36" t="s">
        <v>164</v>
      </c>
      <c r="H25" s="36" t="s">
        <v>165</v>
      </c>
      <c r="I25" s="36" t="s">
        <v>166</v>
      </c>
      <c r="J25" s="36" t="s">
        <v>167</v>
      </c>
      <c r="K25" s="36" t="s">
        <v>168</v>
      </c>
      <c r="L25" s="37" t="s">
        <v>169</v>
      </c>
      <c r="M25" s="38">
        <v>2011</v>
      </c>
      <c r="N25" s="39">
        <v>2012</v>
      </c>
      <c r="O25" s="39">
        <v>2013</v>
      </c>
      <c r="P25" s="39">
        <v>2014</v>
      </c>
      <c r="Q25" s="40" t="s">
        <v>170</v>
      </c>
      <c r="R25" s="41">
        <v>2011</v>
      </c>
      <c r="S25" s="42">
        <v>2012</v>
      </c>
      <c r="T25" s="42">
        <v>2013</v>
      </c>
      <c r="U25" s="42">
        <v>2014</v>
      </c>
      <c r="V25" s="43" t="s">
        <v>171</v>
      </c>
    </row>
    <row r="26" spans="1:23" ht="48" x14ac:dyDescent="0.3">
      <c r="A26" s="44" t="s">
        <v>172</v>
      </c>
      <c r="B26" s="45">
        <v>2012</v>
      </c>
      <c r="C26" s="46" t="s">
        <v>173</v>
      </c>
      <c r="D26" s="46">
        <v>9</v>
      </c>
      <c r="E26" s="46">
        <v>3</v>
      </c>
      <c r="F26" s="46">
        <v>108</v>
      </c>
      <c r="G26" s="46">
        <v>193</v>
      </c>
      <c r="H26" s="46">
        <v>31765</v>
      </c>
      <c r="I26" s="46">
        <v>9211</v>
      </c>
      <c r="J26" s="46">
        <v>6339.6</v>
      </c>
      <c r="K26" s="47" t="s">
        <v>174</v>
      </c>
      <c r="L26" s="48" t="s">
        <v>175</v>
      </c>
      <c r="M26" s="84"/>
      <c r="N26" s="85"/>
      <c r="O26" s="85"/>
      <c r="P26" s="50">
        <f>'Гомель, Бородина, 18'!B15</f>
        <v>545.4</v>
      </c>
      <c r="Q26" s="51">
        <f t="shared" ref="Q26" si="14">SUM(M26:P26)</f>
        <v>545.4</v>
      </c>
      <c r="R26" s="72"/>
      <c r="S26" s="71"/>
      <c r="T26" s="71"/>
      <c r="U26" s="53">
        <f t="shared" ref="U26" si="15">(P26*$B$1)/$I26</f>
        <v>68.804125502117031</v>
      </c>
      <c r="V26" s="54">
        <f>AVERAGE(R26:U26)</f>
        <v>68.804125502117031</v>
      </c>
      <c r="W26" s="99"/>
    </row>
    <row r="27" spans="1:23" ht="24" customHeight="1" x14ac:dyDescent="0.3">
      <c r="A27" s="127" t="s">
        <v>176</v>
      </c>
      <c r="B27" s="140">
        <v>2012</v>
      </c>
      <c r="C27" s="141" t="s">
        <v>177</v>
      </c>
      <c r="D27" s="141">
        <v>9</v>
      </c>
      <c r="E27" s="141">
        <v>3</v>
      </c>
      <c r="F27" s="141">
        <v>107</v>
      </c>
      <c r="G27" s="141">
        <v>324</v>
      </c>
      <c r="H27" s="141">
        <v>3236.7</v>
      </c>
      <c r="I27" s="141">
        <v>8638.7999999999993</v>
      </c>
      <c r="J27" s="141">
        <v>6230.1</v>
      </c>
      <c r="K27" s="141" t="s">
        <v>178</v>
      </c>
      <c r="L27" s="142" t="s">
        <v>179</v>
      </c>
      <c r="M27" s="147"/>
      <c r="N27" s="122">
        <f>'Гомельская правда, 3'!B15</f>
        <v>660.4</v>
      </c>
      <c r="O27" s="122">
        <f>'Гомельская правда, 3'!B28</f>
        <v>592.35</v>
      </c>
      <c r="P27" s="122">
        <f>'Гомельская правда, 3'!B41</f>
        <v>503.17</v>
      </c>
      <c r="Q27" s="143">
        <f t="shared" ref="Q27" si="16">SUM(M27:P27)</f>
        <v>1755.92</v>
      </c>
      <c r="R27" s="72"/>
      <c r="S27" s="53">
        <f t="shared" ref="S27" si="17">(N27*$B$1)/$I27</f>
        <v>88.830022688336342</v>
      </c>
      <c r="T27" s="124">
        <f t="shared" ref="T27" si="18">(O27*$B$1)/$I27</f>
        <v>79.676656480066697</v>
      </c>
      <c r="U27" s="124">
        <f t="shared" ref="U27" si="19">(P27*$B$1)/$I27</f>
        <v>67.681106172153548</v>
      </c>
      <c r="V27" s="144">
        <f t="shared" ref="V27" si="20">AVERAGE(R27:U27)</f>
        <v>78.729261780185524</v>
      </c>
      <c r="W27" s="99"/>
    </row>
    <row r="28" spans="1:23" ht="24" customHeight="1" x14ac:dyDescent="0.3">
      <c r="A28" s="127" t="s">
        <v>180</v>
      </c>
      <c r="B28" s="140">
        <v>2012</v>
      </c>
      <c r="C28" s="141" t="s">
        <v>181</v>
      </c>
      <c r="D28" s="141" t="s">
        <v>182</v>
      </c>
      <c r="E28" s="141">
        <v>2</v>
      </c>
      <c r="F28" s="141">
        <v>52</v>
      </c>
      <c r="G28" s="141">
        <v>151</v>
      </c>
      <c r="H28" s="141">
        <v>18111</v>
      </c>
      <c r="I28" s="141">
        <v>4960.3</v>
      </c>
      <c r="J28" s="141">
        <v>3261.4</v>
      </c>
      <c r="K28" s="141" t="s">
        <v>183</v>
      </c>
      <c r="L28" s="142" t="s">
        <v>184</v>
      </c>
      <c r="M28" s="147"/>
      <c r="N28" s="122"/>
      <c r="O28" s="122">
        <f>'Гомельская правда, 12'!B15</f>
        <v>238.38</v>
      </c>
      <c r="P28" s="122">
        <f>'Гомельская правда, 12'!B28</f>
        <v>247.69</v>
      </c>
      <c r="Q28" s="143">
        <f t="shared" ref="Q28:Q32" si="21">SUM(M28:P28)</f>
        <v>486.07</v>
      </c>
      <c r="R28" s="72"/>
      <c r="S28" s="71"/>
      <c r="T28" s="124">
        <f t="shared" ref="T28:T32" si="22">(O28*$B$1)/$I28</f>
        <v>55.842904663024413</v>
      </c>
      <c r="U28" s="124">
        <f t="shared" ref="U28:U32" si="23">(P28*$B$1)/$I28</f>
        <v>58.023865492006522</v>
      </c>
      <c r="V28" s="144">
        <f t="shared" ref="V28:V32" si="24">AVERAGE(R28:U28)</f>
        <v>56.933385077515467</v>
      </c>
      <c r="W28" s="99"/>
    </row>
    <row r="29" spans="1:23" ht="24" customHeight="1" x14ac:dyDescent="0.3">
      <c r="A29" s="44" t="s">
        <v>185</v>
      </c>
      <c r="B29" s="55">
        <v>2013</v>
      </c>
      <c r="C29" s="56" t="s">
        <v>186</v>
      </c>
      <c r="D29" s="56">
        <v>10</v>
      </c>
      <c r="E29" s="56">
        <v>4</v>
      </c>
      <c r="F29" s="56">
        <v>160</v>
      </c>
      <c r="G29" s="56">
        <v>381</v>
      </c>
      <c r="H29" s="56">
        <v>42445</v>
      </c>
      <c r="I29" s="56">
        <v>11280</v>
      </c>
      <c r="J29" s="56">
        <v>7797.1</v>
      </c>
      <c r="K29" s="56" t="s">
        <v>187</v>
      </c>
      <c r="L29" s="57" t="s">
        <v>188</v>
      </c>
      <c r="M29" s="96"/>
      <c r="N29" s="70"/>
      <c r="O29" s="70"/>
      <c r="P29" s="59">
        <f>'Гомель, Каленикова, 3'!B15</f>
        <v>644.13</v>
      </c>
      <c r="Q29" s="51">
        <f t="shared" si="21"/>
        <v>644.13</v>
      </c>
      <c r="R29" s="72"/>
      <c r="S29" s="71"/>
      <c r="T29" s="71"/>
      <c r="U29" s="53">
        <f t="shared" si="23"/>
        <v>66.354526595744673</v>
      </c>
      <c r="V29" s="54">
        <f t="shared" si="24"/>
        <v>66.354526595744673</v>
      </c>
      <c r="W29" s="99"/>
    </row>
    <row r="30" spans="1:23" ht="48" x14ac:dyDescent="0.3">
      <c r="A30" s="44" t="s">
        <v>189</v>
      </c>
      <c r="B30" s="55">
        <v>1963</v>
      </c>
      <c r="C30" s="56" t="s">
        <v>190</v>
      </c>
      <c r="D30" s="56">
        <v>5</v>
      </c>
      <c r="E30" s="56">
        <v>6</v>
      </c>
      <c r="F30" s="56">
        <v>113</v>
      </c>
      <c r="G30" s="56">
        <v>185</v>
      </c>
      <c r="H30" s="56">
        <v>9668</v>
      </c>
      <c r="I30" s="56">
        <v>3121</v>
      </c>
      <c r="J30" s="56">
        <v>1820</v>
      </c>
      <c r="K30" s="56" t="s">
        <v>191</v>
      </c>
      <c r="L30" s="57" t="s">
        <v>192</v>
      </c>
      <c r="M30" s="58">
        <f>'Гомель, Речицкий, 23'!B15</f>
        <v>131</v>
      </c>
      <c r="N30" s="59">
        <f>'Гомель, Речицкий, 23'!B28</f>
        <v>164</v>
      </c>
      <c r="O30" s="59">
        <f>'Гомель, Речицкий, 23'!B41</f>
        <v>216</v>
      </c>
      <c r="P30" s="59">
        <f>'Гомель, Речицкий, 23'!B54</f>
        <v>202.12</v>
      </c>
      <c r="Q30" s="51">
        <f t="shared" si="21"/>
        <v>713.12</v>
      </c>
      <c r="R30" s="52">
        <f t="shared" ref="R30:R32" si="25">(M30*$B$1)/$I30</f>
        <v>48.773470041653319</v>
      </c>
      <c r="S30" s="53">
        <f t="shared" ref="S30:S32" si="26">(N30*$B$1)/$I30</f>
        <v>61.059916693367512</v>
      </c>
      <c r="T30" s="53">
        <f t="shared" si="22"/>
        <v>80.420378083947455</v>
      </c>
      <c r="U30" s="53">
        <f t="shared" si="23"/>
        <v>75.252624158923425</v>
      </c>
      <c r="V30" s="54">
        <f t="shared" si="24"/>
        <v>66.376597244472933</v>
      </c>
      <c r="W30" s="99"/>
    </row>
    <row r="31" spans="1:23" ht="24" customHeight="1" x14ac:dyDescent="0.3">
      <c r="A31" s="60" t="s">
        <v>193</v>
      </c>
      <c r="B31" s="61">
        <v>1977</v>
      </c>
      <c r="C31" s="62" t="s">
        <v>194</v>
      </c>
      <c r="D31" s="62">
        <v>9</v>
      </c>
      <c r="E31" s="62">
        <v>6</v>
      </c>
      <c r="F31" s="62">
        <v>215</v>
      </c>
      <c r="G31" s="62">
        <v>586</v>
      </c>
      <c r="H31" s="62">
        <v>49320</v>
      </c>
      <c r="I31" s="62">
        <v>13578</v>
      </c>
      <c r="J31" s="62">
        <v>7096</v>
      </c>
      <c r="K31" s="62" t="s">
        <v>195</v>
      </c>
      <c r="L31" s="63" t="s">
        <v>196</v>
      </c>
      <c r="M31" s="65">
        <f>'Гомель, Речицкий, 33'!B15</f>
        <v>1502</v>
      </c>
      <c r="N31" s="65">
        <f>'Гомель, Речицкий, 33'!B28</f>
        <v>1593</v>
      </c>
      <c r="O31" s="65">
        <f>'Гомель, Речицкий, 33'!B41</f>
        <v>1695</v>
      </c>
      <c r="P31" s="65">
        <f>'Гомель, Речицкий, 33'!B54</f>
        <v>1484.08</v>
      </c>
      <c r="Q31" s="66">
        <f t="shared" si="21"/>
        <v>6274.08</v>
      </c>
      <c r="R31" s="67">
        <f t="shared" si="25"/>
        <v>128.5405803505671</v>
      </c>
      <c r="S31" s="68">
        <f t="shared" si="26"/>
        <v>136.32832523199292</v>
      </c>
      <c r="T31" s="126">
        <f t="shared" si="22"/>
        <v>145.05744586831639</v>
      </c>
      <c r="U31" s="126">
        <f t="shared" si="23"/>
        <v>127.00699366622477</v>
      </c>
      <c r="V31" s="69">
        <f t="shared" si="24"/>
        <v>134.23333627927531</v>
      </c>
      <c r="W31" s="99"/>
    </row>
    <row r="32" spans="1:23" ht="24" customHeight="1" x14ac:dyDescent="0.3">
      <c r="A32" s="137" t="s">
        <v>197</v>
      </c>
      <c r="B32" s="187">
        <v>1989</v>
      </c>
      <c r="C32" s="188" t="s">
        <v>198</v>
      </c>
      <c r="D32" s="188">
        <v>9</v>
      </c>
      <c r="E32" s="188">
        <v>6</v>
      </c>
      <c r="F32" s="188">
        <v>192</v>
      </c>
      <c r="G32" s="188">
        <v>492</v>
      </c>
      <c r="H32" s="188">
        <v>58616</v>
      </c>
      <c r="I32" s="188">
        <v>13494</v>
      </c>
      <c r="J32" s="188">
        <v>6577</v>
      </c>
      <c r="K32" s="188" t="s">
        <v>199</v>
      </c>
      <c r="L32" s="189" t="s">
        <v>200</v>
      </c>
      <c r="M32" s="98">
        <f>'Гомель, Речицкий, 75'!B15</f>
        <v>1251</v>
      </c>
      <c r="N32" s="78">
        <f>'Гомель, Речицкий, 75'!B28</f>
        <v>1313</v>
      </c>
      <c r="O32" s="123">
        <f>'Гомель, Речицкий, 75'!B41</f>
        <v>1307</v>
      </c>
      <c r="P32" s="123">
        <f>'Гомель, Речицкий, 75'!B54</f>
        <v>1174.72</v>
      </c>
      <c r="Q32" s="160">
        <f t="shared" si="21"/>
        <v>5045.72</v>
      </c>
      <c r="R32" s="190">
        <f t="shared" si="25"/>
        <v>107.7265451311694</v>
      </c>
      <c r="S32" s="81">
        <f t="shared" si="26"/>
        <v>113.06551059730251</v>
      </c>
      <c r="T32" s="161">
        <f t="shared" si="22"/>
        <v>112.54883651993478</v>
      </c>
      <c r="U32" s="161">
        <f t="shared" si="23"/>
        <v>101.15789536090115</v>
      </c>
      <c r="V32" s="162">
        <f t="shared" si="24"/>
        <v>108.62469690232696</v>
      </c>
      <c r="W32" s="99"/>
    </row>
    <row r="33" spans="23:23" ht="12" customHeight="1" x14ac:dyDescent="0.3">
      <c r="W33" s="99"/>
    </row>
    <row r="34" spans="23:23" ht="12" customHeight="1" x14ac:dyDescent="0.3"/>
  </sheetData>
  <mergeCells count="9">
    <mergeCell ref="B24:L24"/>
    <mergeCell ref="M24:Q24"/>
    <mergeCell ref="R24:V24"/>
    <mergeCell ref="M2:Q2"/>
    <mergeCell ref="R2:V2"/>
    <mergeCell ref="B2:L2"/>
    <mergeCell ref="B15:L15"/>
    <mergeCell ref="M15:Q15"/>
    <mergeCell ref="R15:V15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45" workbookViewId="0">
      <selection activeCell="D3" sqref="D3:D54"/>
    </sheetView>
  </sheetViews>
  <sheetFormatPr defaultRowHeight="14.4" x14ac:dyDescent="0.3"/>
  <cols>
    <col min="1" max="1" width="18.33203125" customWidth="1"/>
  </cols>
  <sheetData>
    <row r="1" spans="1:27" ht="25.5" customHeight="1" x14ac:dyDescent="0.3">
      <c r="A1" s="234" t="s">
        <v>1341</v>
      </c>
      <c r="B1" s="234" t="s">
        <v>1342</v>
      </c>
      <c r="C1" s="234"/>
      <c r="D1" s="234"/>
      <c r="E1" s="234"/>
      <c r="F1" s="234"/>
      <c r="G1" s="234" t="s">
        <v>1343</v>
      </c>
      <c r="H1" s="234"/>
      <c r="I1" s="234"/>
      <c r="J1" s="234" t="s">
        <v>1344</v>
      </c>
      <c r="K1" s="234"/>
      <c r="L1" s="234"/>
    </row>
    <row r="2" spans="1:27" ht="79.2" x14ac:dyDescent="0.3">
      <c r="A2" s="234"/>
      <c r="B2" s="1" t="s">
        <v>1345</v>
      </c>
      <c r="C2" s="16" t="s">
        <v>1346</v>
      </c>
      <c r="D2" s="16" t="s">
        <v>1347</v>
      </c>
      <c r="E2" s="1" t="s">
        <v>1348</v>
      </c>
      <c r="F2" s="1" t="s">
        <v>1349</v>
      </c>
      <c r="G2" s="1" t="s">
        <v>1350</v>
      </c>
      <c r="H2" s="1" t="s">
        <v>1351</v>
      </c>
      <c r="I2" s="1" t="s">
        <v>1352</v>
      </c>
      <c r="J2" s="1" t="s">
        <v>1353</v>
      </c>
      <c r="K2" s="1" t="s">
        <v>1354</v>
      </c>
      <c r="L2" s="1" t="s">
        <v>1355</v>
      </c>
      <c r="N2" s="19" t="s">
        <v>1356</v>
      </c>
      <c r="Z2" s="14" t="s">
        <v>1357</v>
      </c>
      <c r="AA2" s="19" t="s">
        <v>1358</v>
      </c>
    </row>
    <row r="3" spans="1:27" x14ac:dyDescent="0.3">
      <c r="A3" s="2" t="s">
        <v>1359</v>
      </c>
      <c r="B3" s="3">
        <v>76.480999999999995</v>
      </c>
      <c r="C3" s="3">
        <f>B3/5259</f>
        <v>1.4542878874310704E-2</v>
      </c>
      <c r="D3" s="3">
        <f>B3/6943</f>
        <v>1.1015555235488981E-2</v>
      </c>
      <c r="E3" s="3">
        <v>19.516999999999999</v>
      </c>
      <c r="F3" s="4">
        <v>95.998000000000005</v>
      </c>
      <c r="G3" s="3">
        <v>542</v>
      </c>
      <c r="H3" s="3">
        <v>510</v>
      </c>
      <c r="I3" s="4">
        <v>1052</v>
      </c>
      <c r="J3" s="3">
        <v>636</v>
      </c>
      <c r="K3" s="3">
        <v>256</v>
      </c>
      <c r="L3" s="4">
        <v>892</v>
      </c>
      <c r="N3">
        <v>703.69999999999993</v>
      </c>
      <c r="Z3" s="3">
        <v>76.480999999999995</v>
      </c>
      <c r="AA3">
        <v>703.69999999999993</v>
      </c>
    </row>
    <row r="4" spans="1:27" x14ac:dyDescent="0.3">
      <c r="A4" s="2" t="s">
        <v>1360</v>
      </c>
      <c r="B4" s="3">
        <v>82.570999999999998</v>
      </c>
      <c r="C4" s="3">
        <f t="shared" ref="C4:C54" si="0">B4/5259</f>
        <v>1.5700893706027761E-2</v>
      </c>
      <c r="D4" s="3">
        <f t="shared" ref="D4:D54" si="1">B4/6943</f>
        <v>1.1892697681117672E-2</v>
      </c>
      <c r="E4" s="3">
        <v>16.231000000000002</v>
      </c>
      <c r="F4" s="4">
        <v>98.802000000000007</v>
      </c>
      <c r="G4" s="3">
        <v>456</v>
      </c>
      <c r="H4" s="3">
        <v>410</v>
      </c>
      <c r="I4" s="4">
        <v>866</v>
      </c>
      <c r="J4" s="3">
        <v>673</v>
      </c>
      <c r="K4" s="3">
        <v>220</v>
      </c>
      <c r="L4" s="4">
        <v>893</v>
      </c>
      <c r="N4">
        <v>778.4</v>
      </c>
      <c r="Z4" s="3">
        <v>82.570999999999998</v>
      </c>
      <c r="AA4">
        <v>778.4</v>
      </c>
    </row>
    <row r="5" spans="1:27" x14ac:dyDescent="0.3">
      <c r="A5" s="2" t="s">
        <v>1361</v>
      </c>
      <c r="B5" s="3">
        <v>66.888999999999996</v>
      </c>
      <c r="C5" s="3">
        <f t="shared" si="0"/>
        <v>1.2718957976801672E-2</v>
      </c>
      <c r="D5" s="3">
        <f t="shared" si="1"/>
        <v>9.6340198761342352E-3</v>
      </c>
      <c r="E5" s="3">
        <v>15.012</v>
      </c>
      <c r="F5" s="4">
        <v>81.900999999999996</v>
      </c>
      <c r="G5" s="3">
        <v>459</v>
      </c>
      <c r="H5" s="3">
        <v>379</v>
      </c>
      <c r="I5" s="4">
        <v>838</v>
      </c>
      <c r="J5" s="3">
        <v>501</v>
      </c>
      <c r="K5" s="3">
        <v>200</v>
      </c>
      <c r="L5" s="4">
        <v>701</v>
      </c>
      <c r="N5">
        <v>595.19999999999993</v>
      </c>
      <c r="Z5" s="3">
        <v>66.888999999999996</v>
      </c>
      <c r="AA5">
        <v>595.19999999999993</v>
      </c>
    </row>
    <row r="6" spans="1:27" x14ac:dyDescent="0.3">
      <c r="A6" s="2" t="s">
        <v>1362</v>
      </c>
      <c r="B6" s="3">
        <v>32.991999999999997</v>
      </c>
      <c r="C6" s="3">
        <f t="shared" si="0"/>
        <v>6.273436014451416E-3</v>
      </c>
      <c r="D6" s="3">
        <f t="shared" si="1"/>
        <v>4.7518363819674487E-3</v>
      </c>
      <c r="E6" s="3">
        <v>16.106000000000002</v>
      </c>
      <c r="F6" s="4">
        <v>49.097999999999999</v>
      </c>
      <c r="G6" s="3">
        <v>451</v>
      </c>
      <c r="H6" s="3">
        <v>412</v>
      </c>
      <c r="I6" s="4">
        <v>863</v>
      </c>
      <c r="J6" s="3">
        <v>513</v>
      </c>
      <c r="K6" s="3">
        <v>231</v>
      </c>
      <c r="L6" s="4">
        <v>744</v>
      </c>
      <c r="N6">
        <v>197.6</v>
      </c>
      <c r="Z6" s="3">
        <v>32.991999999999997</v>
      </c>
      <c r="AA6">
        <v>197.6</v>
      </c>
    </row>
    <row r="7" spans="1:27" x14ac:dyDescent="0.3">
      <c r="A7" s="2" t="s">
        <v>1363</v>
      </c>
      <c r="B7" s="3"/>
      <c r="C7" s="3">
        <f t="shared" si="0"/>
        <v>0</v>
      </c>
      <c r="D7" s="3">
        <f t="shared" si="1"/>
        <v>0</v>
      </c>
      <c r="E7" s="3">
        <v>15.625</v>
      </c>
      <c r="F7" s="4">
        <v>15.625</v>
      </c>
      <c r="G7" s="3">
        <v>462</v>
      </c>
      <c r="H7" s="3">
        <v>365</v>
      </c>
      <c r="I7" s="4">
        <v>827</v>
      </c>
      <c r="J7" s="3">
        <v>418</v>
      </c>
      <c r="K7" s="3">
        <v>202</v>
      </c>
      <c r="L7" s="4">
        <v>620</v>
      </c>
      <c r="N7">
        <v>0</v>
      </c>
      <c r="Z7" s="3"/>
      <c r="AA7">
        <v>0</v>
      </c>
    </row>
    <row r="8" spans="1:27" x14ac:dyDescent="0.3">
      <c r="A8" s="2" t="s">
        <v>1364</v>
      </c>
      <c r="B8" s="3"/>
      <c r="C8" s="3">
        <f t="shared" si="0"/>
        <v>0</v>
      </c>
      <c r="D8" s="3">
        <f t="shared" si="1"/>
        <v>0</v>
      </c>
      <c r="E8" s="3">
        <v>15.3</v>
      </c>
      <c r="F8" s="4">
        <v>15.3</v>
      </c>
      <c r="G8" s="3">
        <v>314</v>
      </c>
      <c r="H8" s="3">
        <v>422</v>
      </c>
      <c r="I8" s="4">
        <v>736</v>
      </c>
      <c r="J8" s="3">
        <v>491</v>
      </c>
      <c r="K8" s="3">
        <v>287</v>
      </c>
      <c r="L8" s="4">
        <v>778</v>
      </c>
      <c r="N8">
        <v>0</v>
      </c>
      <c r="Z8" s="3"/>
      <c r="AA8">
        <v>0</v>
      </c>
    </row>
    <row r="9" spans="1:27" x14ac:dyDescent="0.3">
      <c r="A9" s="2" t="s">
        <v>1365</v>
      </c>
      <c r="B9" s="3"/>
      <c r="C9" s="3">
        <f t="shared" si="0"/>
        <v>0</v>
      </c>
      <c r="D9" s="3">
        <f t="shared" si="1"/>
        <v>0</v>
      </c>
      <c r="E9" s="3">
        <v>20.2</v>
      </c>
      <c r="F9" s="4">
        <v>20.2</v>
      </c>
      <c r="G9" s="3">
        <v>343</v>
      </c>
      <c r="H9" s="3">
        <v>380</v>
      </c>
      <c r="I9" s="4">
        <v>723</v>
      </c>
      <c r="J9" s="3">
        <v>377</v>
      </c>
      <c r="K9" s="3">
        <v>203</v>
      </c>
      <c r="L9" s="4">
        <v>580</v>
      </c>
      <c r="N9">
        <v>0</v>
      </c>
      <c r="Z9" s="3"/>
      <c r="AA9">
        <v>0</v>
      </c>
    </row>
    <row r="10" spans="1:27" x14ac:dyDescent="0.3">
      <c r="A10" s="2" t="s">
        <v>1366</v>
      </c>
      <c r="B10" s="3"/>
      <c r="C10" s="3">
        <f t="shared" si="0"/>
        <v>0</v>
      </c>
      <c r="D10" s="3">
        <f t="shared" si="1"/>
        <v>0</v>
      </c>
      <c r="E10" s="3">
        <v>21.2</v>
      </c>
      <c r="F10" s="4">
        <v>21.2</v>
      </c>
      <c r="G10" s="3">
        <v>415</v>
      </c>
      <c r="H10" s="3">
        <v>398</v>
      </c>
      <c r="I10" s="4">
        <v>813</v>
      </c>
      <c r="J10" s="3">
        <v>401</v>
      </c>
      <c r="K10" s="3">
        <v>199</v>
      </c>
      <c r="L10" s="4">
        <v>600</v>
      </c>
      <c r="N10">
        <v>0</v>
      </c>
      <c r="Z10" s="3"/>
      <c r="AA10">
        <v>0</v>
      </c>
    </row>
    <row r="11" spans="1:27" x14ac:dyDescent="0.3">
      <c r="A11" s="2" t="s">
        <v>1367</v>
      </c>
      <c r="B11" s="3"/>
      <c r="C11" s="3">
        <f t="shared" si="0"/>
        <v>0</v>
      </c>
      <c r="D11" s="3">
        <f t="shared" si="1"/>
        <v>0</v>
      </c>
      <c r="E11" s="3">
        <v>23.4</v>
      </c>
      <c r="F11" s="4">
        <v>23.4</v>
      </c>
      <c r="G11" s="3">
        <v>461</v>
      </c>
      <c r="H11" s="3">
        <v>480</v>
      </c>
      <c r="I11" s="4">
        <v>941</v>
      </c>
      <c r="J11" s="3">
        <v>384</v>
      </c>
      <c r="K11" s="3">
        <v>205</v>
      </c>
      <c r="L11" s="4">
        <v>589</v>
      </c>
      <c r="N11">
        <v>0</v>
      </c>
      <c r="Z11" s="3"/>
      <c r="AA11">
        <v>0</v>
      </c>
    </row>
    <row r="12" spans="1:27" x14ac:dyDescent="0.3">
      <c r="A12" s="2" t="s">
        <v>1368</v>
      </c>
      <c r="B12" s="3">
        <v>32.408999999999999</v>
      </c>
      <c r="C12" s="3">
        <f t="shared" si="0"/>
        <v>6.162578436965202E-3</v>
      </c>
      <c r="D12" s="3">
        <f t="shared" si="1"/>
        <v>4.6678669163185945E-3</v>
      </c>
      <c r="E12" s="3">
        <v>15.994</v>
      </c>
      <c r="F12" s="4">
        <v>48.402999999999999</v>
      </c>
      <c r="G12" s="3">
        <v>451</v>
      </c>
      <c r="H12" s="3">
        <v>284</v>
      </c>
      <c r="I12" s="4">
        <v>735</v>
      </c>
      <c r="J12" s="3">
        <v>412</v>
      </c>
      <c r="K12" s="3">
        <v>227</v>
      </c>
      <c r="L12" s="4">
        <v>639</v>
      </c>
      <c r="N12">
        <v>177</v>
      </c>
      <c r="Z12" s="3">
        <v>32.408999999999999</v>
      </c>
      <c r="AA12">
        <v>177</v>
      </c>
    </row>
    <row r="13" spans="1:27" x14ac:dyDescent="0.3">
      <c r="A13" s="2" t="s">
        <v>1369</v>
      </c>
      <c r="B13" s="3">
        <v>53.993000000000002</v>
      </c>
      <c r="C13" s="3">
        <f t="shared" si="0"/>
        <v>1.0266780756797871E-2</v>
      </c>
      <c r="D13" s="3">
        <f t="shared" si="1"/>
        <v>7.7766095347832354E-3</v>
      </c>
      <c r="E13" s="3">
        <v>14.907</v>
      </c>
      <c r="F13" s="4">
        <v>68.900000000000006</v>
      </c>
      <c r="G13" s="3">
        <v>455</v>
      </c>
      <c r="H13" s="3">
        <v>394</v>
      </c>
      <c r="I13" s="4">
        <v>849</v>
      </c>
      <c r="J13" s="3">
        <v>494</v>
      </c>
      <c r="K13" s="3">
        <v>206</v>
      </c>
      <c r="L13" s="4">
        <v>700</v>
      </c>
      <c r="N13">
        <v>477</v>
      </c>
      <c r="Z13" s="3">
        <v>53.993000000000002</v>
      </c>
      <c r="AA13">
        <v>477</v>
      </c>
    </row>
    <row r="14" spans="1:27" x14ac:dyDescent="0.3">
      <c r="A14" s="2" t="s">
        <v>1370</v>
      </c>
      <c r="B14" s="3">
        <v>60.103000000000002</v>
      </c>
      <c r="C14" s="3">
        <f t="shared" si="0"/>
        <v>1.1428598592888382E-2</v>
      </c>
      <c r="D14" s="3">
        <f t="shared" si="1"/>
        <v>8.6566325795765526E-3</v>
      </c>
      <c r="E14" s="3">
        <v>14.298</v>
      </c>
      <c r="F14" s="4">
        <v>74.400999999999996</v>
      </c>
      <c r="G14" s="3">
        <v>383</v>
      </c>
      <c r="H14" s="3">
        <v>345</v>
      </c>
      <c r="I14" s="4">
        <v>728</v>
      </c>
      <c r="J14" s="3">
        <v>599</v>
      </c>
      <c r="K14" s="3">
        <v>218</v>
      </c>
      <c r="L14" s="4">
        <v>817</v>
      </c>
      <c r="N14">
        <v>511.5</v>
      </c>
      <c r="Z14" s="3">
        <v>60.103000000000002</v>
      </c>
      <c r="AA14">
        <v>511.5</v>
      </c>
    </row>
    <row r="15" spans="1:27" x14ac:dyDescent="0.3">
      <c r="A15" s="5" t="s">
        <v>1371</v>
      </c>
      <c r="B15" s="6">
        <v>405.43799999999999</v>
      </c>
      <c r="C15" s="3">
        <f t="shared" si="0"/>
        <v>7.7094124358243005E-2</v>
      </c>
      <c r="D15" s="3">
        <f t="shared" si="1"/>
        <v>5.839521820538672E-2</v>
      </c>
      <c r="E15" s="6">
        <v>207.79</v>
      </c>
      <c r="F15" s="6">
        <v>613.23</v>
      </c>
      <c r="G15" s="6">
        <v>5192</v>
      </c>
      <c r="H15" s="6">
        <v>4779</v>
      </c>
      <c r="I15" s="6">
        <v>9971</v>
      </c>
      <c r="J15" s="6">
        <v>5899</v>
      </c>
      <c r="K15" s="6">
        <v>2654</v>
      </c>
      <c r="L15" s="6">
        <v>8553</v>
      </c>
      <c r="M15" s="21">
        <v>2011</v>
      </c>
      <c r="N15" s="20">
        <v>3440.3999999999996</v>
      </c>
      <c r="Z15" s="6"/>
      <c r="AA15" s="20"/>
    </row>
    <row r="16" spans="1:27" x14ac:dyDescent="0.3">
      <c r="A16" s="2" t="s">
        <v>1372</v>
      </c>
      <c r="B16" s="3">
        <v>83</v>
      </c>
      <c r="C16" s="3">
        <f t="shared" si="0"/>
        <v>1.5782468149838372E-2</v>
      </c>
      <c r="D16" s="3">
        <f t="shared" si="1"/>
        <v>1.1954486533198905E-2</v>
      </c>
      <c r="E16" s="3">
        <v>15.6</v>
      </c>
      <c r="F16" s="4">
        <v>98.6</v>
      </c>
      <c r="G16" s="3">
        <v>457</v>
      </c>
      <c r="H16" s="3">
        <v>385</v>
      </c>
      <c r="I16" s="4">
        <v>842</v>
      </c>
      <c r="J16" s="3">
        <v>677</v>
      </c>
      <c r="K16" s="3">
        <v>473</v>
      </c>
      <c r="L16" s="4">
        <v>1150</v>
      </c>
      <c r="N16">
        <v>709.9</v>
      </c>
      <c r="Z16" s="3">
        <v>83</v>
      </c>
      <c r="AA16">
        <v>709.9</v>
      </c>
    </row>
    <row r="17" spans="1:27" x14ac:dyDescent="0.3">
      <c r="A17" s="2" t="s">
        <v>1373</v>
      </c>
      <c r="B17" s="3">
        <v>103.3</v>
      </c>
      <c r="C17" s="3">
        <f t="shared" si="0"/>
        <v>1.9642517588895226E-2</v>
      </c>
      <c r="D17" s="3">
        <f t="shared" si="1"/>
        <v>1.487829468529454E-2</v>
      </c>
      <c r="E17" s="3">
        <v>16.3</v>
      </c>
      <c r="F17" s="4">
        <v>119.6</v>
      </c>
      <c r="G17" s="3">
        <v>408</v>
      </c>
      <c r="H17" s="3">
        <v>411</v>
      </c>
      <c r="I17" s="4">
        <v>819</v>
      </c>
      <c r="J17" s="3">
        <v>673</v>
      </c>
      <c r="K17" s="3">
        <v>446</v>
      </c>
      <c r="L17" s="4">
        <v>1119</v>
      </c>
      <c r="N17">
        <v>852.59999999999991</v>
      </c>
      <c r="Z17" s="3">
        <v>103.3</v>
      </c>
      <c r="AA17">
        <v>852.59999999999991</v>
      </c>
    </row>
    <row r="18" spans="1:27" x14ac:dyDescent="0.3">
      <c r="A18" s="2" t="s">
        <v>1374</v>
      </c>
      <c r="B18" s="3">
        <v>70.400000000000006</v>
      </c>
      <c r="C18" s="3">
        <f t="shared" si="0"/>
        <v>1.3386575394561704E-2</v>
      </c>
      <c r="D18" s="3">
        <f t="shared" si="1"/>
        <v>1.0139709059484374E-2</v>
      </c>
      <c r="E18" s="3">
        <v>14.8</v>
      </c>
      <c r="F18" s="4">
        <v>85.2</v>
      </c>
      <c r="G18" s="3">
        <v>418</v>
      </c>
      <c r="H18" s="3">
        <v>402</v>
      </c>
      <c r="I18" s="4">
        <v>820</v>
      </c>
      <c r="J18" s="3">
        <v>506</v>
      </c>
      <c r="K18" s="3">
        <v>420</v>
      </c>
      <c r="L18" s="4">
        <v>926</v>
      </c>
      <c r="N18">
        <v>530.1</v>
      </c>
      <c r="Z18" s="3">
        <v>70.400000000000006</v>
      </c>
      <c r="AA18">
        <v>530.1</v>
      </c>
    </row>
    <row r="19" spans="1:27" x14ac:dyDescent="0.3">
      <c r="A19" s="2" t="s">
        <v>1375</v>
      </c>
      <c r="B19" s="3">
        <v>27.7</v>
      </c>
      <c r="C19" s="3">
        <f t="shared" si="0"/>
        <v>5.2671610572352159E-3</v>
      </c>
      <c r="D19" s="3">
        <f t="shared" si="1"/>
        <v>3.9896298430073451E-3</v>
      </c>
      <c r="E19" s="3">
        <v>14.6</v>
      </c>
      <c r="F19" s="4">
        <v>42.3</v>
      </c>
      <c r="G19" s="3">
        <v>381</v>
      </c>
      <c r="H19" s="3">
        <v>353</v>
      </c>
      <c r="I19" s="4">
        <v>734</v>
      </c>
      <c r="J19" s="3">
        <v>518</v>
      </c>
      <c r="K19" s="3">
        <v>461</v>
      </c>
      <c r="L19" s="4">
        <v>979</v>
      </c>
      <c r="N19">
        <v>118.80000000000001</v>
      </c>
      <c r="Z19" s="3">
        <v>27.7</v>
      </c>
      <c r="AA19">
        <v>118.80000000000001</v>
      </c>
    </row>
    <row r="20" spans="1:27" x14ac:dyDescent="0.3">
      <c r="A20" s="2" t="s">
        <v>1376</v>
      </c>
      <c r="B20" s="3"/>
      <c r="C20" s="3">
        <f t="shared" si="0"/>
        <v>0</v>
      </c>
      <c r="D20" s="3">
        <f t="shared" si="1"/>
        <v>0</v>
      </c>
      <c r="E20" s="3">
        <v>20.3</v>
      </c>
      <c r="F20" s="4">
        <v>20.3</v>
      </c>
      <c r="G20" s="3">
        <v>341</v>
      </c>
      <c r="H20" s="3">
        <v>309</v>
      </c>
      <c r="I20" s="4">
        <v>650</v>
      </c>
      <c r="J20" s="3">
        <v>435</v>
      </c>
      <c r="K20" s="3">
        <v>430</v>
      </c>
      <c r="L20" s="4">
        <v>865</v>
      </c>
      <c r="N20">
        <v>0</v>
      </c>
      <c r="Z20" s="3"/>
      <c r="AA20">
        <v>0</v>
      </c>
    </row>
    <row r="21" spans="1:27" x14ac:dyDescent="0.3">
      <c r="A21" s="2" t="s">
        <v>1377</v>
      </c>
      <c r="B21" s="3"/>
      <c r="C21" s="3">
        <f t="shared" si="0"/>
        <v>0</v>
      </c>
      <c r="D21" s="3">
        <f t="shared" si="1"/>
        <v>0</v>
      </c>
      <c r="E21" s="3">
        <v>14.3</v>
      </c>
      <c r="F21" s="4">
        <v>14.3</v>
      </c>
      <c r="G21" s="3">
        <v>240</v>
      </c>
      <c r="H21" s="3">
        <v>359</v>
      </c>
      <c r="I21" s="4">
        <v>599</v>
      </c>
      <c r="J21" s="3">
        <v>492</v>
      </c>
      <c r="K21" s="3">
        <v>531</v>
      </c>
      <c r="L21" s="4">
        <v>1023</v>
      </c>
      <c r="N21">
        <v>0</v>
      </c>
      <c r="Z21" s="3"/>
      <c r="AA21">
        <v>0</v>
      </c>
    </row>
    <row r="22" spans="1:27" x14ac:dyDescent="0.3">
      <c r="A22" s="2" t="s">
        <v>1378</v>
      </c>
      <c r="B22" s="3"/>
      <c r="C22" s="3">
        <f t="shared" si="0"/>
        <v>0</v>
      </c>
      <c r="D22" s="3">
        <f t="shared" si="1"/>
        <v>0</v>
      </c>
      <c r="E22" s="3">
        <v>20.9</v>
      </c>
      <c r="F22" s="4">
        <v>20.9</v>
      </c>
      <c r="G22" s="3">
        <v>412</v>
      </c>
      <c r="H22" s="3">
        <v>420</v>
      </c>
      <c r="I22" s="4">
        <v>832</v>
      </c>
      <c r="J22" s="3">
        <v>377</v>
      </c>
      <c r="K22" s="3">
        <v>436</v>
      </c>
      <c r="L22" s="4">
        <v>813</v>
      </c>
      <c r="N22">
        <v>0</v>
      </c>
      <c r="Z22" s="3"/>
      <c r="AA22">
        <v>0</v>
      </c>
    </row>
    <row r="23" spans="1:27" x14ac:dyDescent="0.3">
      <c r="A23" s="2" t="s">
        <v>1379</v>
      </c>
      <c r="B23" s="3"/>
      <c r="C23" s="3">
        <f t="shared" si="0"/>
        <v>0</v>
      </c>
      <c r="D23" s="3">
        <f t="shared" si="1"/>
        <v>0</v>
      </c>
      <c r="E23" s="3">
        <v>21.1</v>
      </c>
      <c r="F23" s="4">
        <v>21.1</v>
      </c>
      <c r="G23" s="3">
        <v>385</v>
      </c>
      <c r="H23" s="3">
        <v>406</v>
      </c>
      <c r="I23" s="4">
        <v>791</v>
      </c>
      <c r="J23" s="3">
        <v>379</v>
      </c>
      <c r="K23" s="3">
        <v>390</v>
      </c>
      <c r="L23" s="4">
        <v>769</v>
      </c>
      <c r="N23">
        <v>0</v>
      </c>
      <c r="Z23" s="3"/>
      <c r="AA23">
        <v>0</v>
      </c>
    </row>
    <row r="24" spans="1:27" x14ac:dyDescent="0.3">
      <c r="A24" s="2" t="s">
        <v>1380</v>
      </c>
      <c r="B24" s="3"/>
      <c r="C24" s="3">
        <f t="shared" si="0"/>
        <v>0</v>
      </c>
      <c r="D24" s="3">
        <f t="shared" si="1"/>
        <v>0</v>
      </c>
      <c r="E24" s="3">
        <v>21.7</v>
      </c>
      <c r="F24" s="4">
        <v>21.7</v>
      </c>
      <c r="G24" s="3">
        <v>391</v>
      </c>
      <c r="H24" s="3">
        <v>417</v>
      </c>
      <c r="I24" s="4">
        <v>808</v>
      </c>
      <c r="J24" s="3">
        <v>508</v>
      </c>
      <c r="K24" s="3">
        <v>493</v>
      </c>
      <c r="L24" s="4">
        <v>1001</v>
      </c>
      <c r="N24">
        <v>0</v>
      </c>
      <c r="Z24" s="3"/>
      <c r="AA24">
        <v>0</v>
      </c>
    </row>
    <row r="25" spans="1:27" x14ac:dyDescent="0.3">
      <c r="A25" s="2" t="s">
        <v>1381</v>
      </c>
      <c r="B25" s="3">
        <v>37.5</v>
      </c>
      <c r="C25" s="3">
        <f t="shared" si="0"/>
        <v>7.1306332002281803E-3</v>
      </c>
      <c r="D25" s="3">
        <f t="shared" si="1"/>
        <v>5.401123433674204E-3</v>
      </c>
      <c r="E25" s="3">
        <v>17.399999999999999</v>
      </c>
      <c r="F25" s="4">
        <v>54.9</v>
      </c>
      <c r="G25" s="3">
        <v>461</v>
      </c>
      <c r="H25" s="3">
        <v>385</v>
      </c>
      <c r="I25" s="4">
        <v>846</v>
      </c>
      <c r="J25" s="3">
        <v>531</v>
      </c>
      <c r="K25" s="3">
        <v>500</v>
      </c>
      <c r="L25" s="4">
        <v>1031</v>
      </c>
      <c r="N25">
        <v>98</v>
      </c>
      <c r="Z25" s="3">
        <v>37.5</v>
      </c>
      <c r="AA25">
        <v>98</v>
      </c>
    </row>
    <row r="26" spans="1:27" x14ac:dyDescent="0.3">
      <c r="A26" s="2" t="s">
        <v>1382</v>
      </c>
      <c r="B26" s="3">
        <v>60.4</v>
      </c>
      <c r="C26" s="3">
        <f t="shared" si="0"/>
        <v>1.1485073207834189E-2</v>
      </c>
      <c r="D26" s="3">
        <f t="shared" si="1"/>
        <v>8.6994094771712521E-3</v>
      </c>
      <c r="E26" s="3">
        <v>14.3</v>
      </c>
      <c r="F26" s="4">
        <v>74.7</v>
      </c>
      <c r="G26" s="3">
        <v>427</v>
      </c>
      <c r="H26" s="3">
        <v>406</v>
      </c>
      <c r="I26" s="4">
        <v>833</v>
      </c>
      <c r="J26" s="3">
        <v>448</v>
      </c>
      <c r="K26" s="3">
        <v>374</v>
      </c>
      <c r="L26" s="4">
        <v>822</v>
      </c>
      <c r="N26">
        <v>420</v>
      </c>
      <c r="Z26" s="3">
        <v>60.4</v>
      </c>
      <c r="AA26">
        <v>420</v>
      </c>
    </row>
    <row r="27" spans="1:27" x14ac:dyDescent="0.3">
      <c r="A27" s="2" t="s">
        <v>1383</v>
      </c>
      <c r="B27" s="3">
        <v>88.2</v>
      </c>
      <c r="C27" s="3">
        <f t="shared" si="0"/>
        <v>1.6771249286936681E-2</v>
      </c>
      <c r="D27" s="3">
        <f t="shared" si="1"/>
        <v>1.2703442316001729E-2</v>
      </c>
      <c r="E27" s="3">
        <v>13.6</v>
      </c>
      <c r="F27" s="4">
        <v>101.8</v>
      </c>
      <c r="G27" s="3">
        <v>383</v>
      </c>
      <c r="H27" s="3">
        <v>359</v>
      </c>
      <c r="I27" s="4">
        <v>742</v>
      </c>
      <c r="J27" s="3">
        <v>757</v>
      </c>
      <c r="K27" s="3">
        <v>555</v>
      </c>
      <c r="L27" s="4">
        <v>1312</v>
      </c>
      <c r="N27">
        <v>737.80000000000007</v>
      </c>
      <c r="Z27" s="3">
        <v>88.2</v>
      </c>
      <c r="AA27">
        <v>737.80000000000007</v>
      </c>
    </row>
    <row r="28" spans="1:27" x14ac:dyDescent="0.3">
      <c r="A28" s="5" t="s">
        <v>1384</v>
      </c>
      <c r="B28" s="6">
        <v>470.5</v>
      </c>
      <c r="C28" s="3">
        <f t="shared" si="0"/>
        <v>8.9465677885529574E-2</v>
      </c>
      <c r="D28" s="3">
        <f t="shared" si="1"/>
        <v>6.7766095347832345E-2</v>
      </c>
      <c r="E28" s="6">
        <v>204.9</v>
      </c>
      <c r="F28" s="6">
        <v>675.4</v>
      </c>
      <c r="G28" s="6">
        <v>4704</v>
      </c>
      <c r="H28" s="6">
        <v>4612</v>
      </c>
      <c r="I28" s="6">
        <v>9316</v>
      </c>
      <c r="J28" s="6">
        <v>6301</v>
      </c>
      <c r="K28" s="6">
        <v>5509</v>
      </c>
      <c r="L28" s="6">
        <v>11810</v>
      </c>
      <c r="M28" s="21">
        <v>2012</v>
      </c>
      <c r="N28" s="20">
        <v>3467.2000000000003</v>
      </c>
      <c r="Z28" s="6"/>
      <c r="AA28" s="20"/>
    </row>
    <row r="29" spans="1:27" x14ac:dyDescent="0.3">
      <c r="A29" s="2" t="s">
        <v>1385</v>
      </c>
      <c r="B29" s="3">
        <v>96.9</v>
      </c>
      <c r="C29" s="3">
        <f t="shared" si="0"/>
        <v>1.8425556189389618E-2</v>
      </c>
      <c r="D29" s="3">
        <f t="shared" si="1"/>
        <v>1.3956502952614145E-2</v>
      </c>
      <c r="E29" s="3">
        <v>14.9</v>
      </c>
      <c r="F29" s="4">
        <v>111.8</v>
      </c>
      <c r="G29" s="3">
        <v>425</v>
      </c>
      <c r="H29" s="3">
        <v>409</v>
      </c>
      <c r="I29" s="4">
        <v>834</v>
      </c>
      <c r="J29" s="3">
        <v>715</v>
      </c>
      <c r="K29" s="3">
        <v>479</v>
      </c>
      <c r="L29" s="4">
        <v>1194</v>
      </c>
      <c r="N29">
        <v>756.4</v>
      </c>
      <c r="Z29" s="3">
        <v>96.9</v>
      </c>
      <c r="AA29">
        <v>756.4</v>
      </c>
    </row>
    <row r="30" spans="1:27" x14ac:dyDescent="0.3">
      <c r="A30" s="2" t="s">
        <v>1386</v>
      </c>
      <c r="B30" s="3">
        <v>62.6</v>
      </c>
      <c r="C30" s="3">
        <f t="shared" si="0"/>
        <v>1.1903403688914243E-2</v>
      </c>
      <c r="D30" s="3">
        <f t="shared" si="1"/>
        <v>9.0162753852801383E-3</v>
      </c>
      <c r="E30" s="3">
        <v>13.2</v>
      </c>
      <c r="F30" s="4">
        <v>75.8</v>
      </c>
      <c r="G30" s="3">
        <v>403</v>
      </c>
      <c r="H30" s="3">
        <v>396</v>
      </c>
      <c r="I30" s="4">
        <v>799</v>
      </c>
      <c r="J30" s="3">
        <v>560</v>
      </c>
      <c r="K30" s="3">
        <v>222</v>
      </c>
      <c r="L30" s="4">
        <v>782</v>
      </c>
      <c r="N30">
        <v>537.6</v>
      </c>
      <c r="Z30" s="3">
        <v>62.6</v>
      </c>
      <c r="AA30">
        <v>537.6</v>
      </c>
    </row>
    <row r="31" spans="1:27" x14ac:dyDescent="0.3">
      <c r="A31" s="2" t="s">
        <v>1387</v>
      </c>
      <c r="B31" s="3">
        <v>80</v>
      </c>
      <c r="C31" s="3">
        <f t="shared" si="0"/>
        <v>1.5212017493820118E-2</v>
      </c>
      <c r="D31" s="3">
        <f t="shared" si="1"/>
        <v>1.1522396658504968E-2</v>
      </c>
      <c r="E31" s="3">
        <v>14.4</v>
      </c>
      <c r="F31" s="4">
        <v>94.4</v>
      </c>
      <c r="G31" s="3">
        <v>403</v>
      </c>
      <c r="H31" s="3">
        <v>388</v>
      </c>
      <c r="I31" s="4">
        <v>791</v>
      </c>
      <c r="J31" s="3">
        <v>537</v>
      </c>
      <c r="K31" s="3">
        <v>396</v>
      </c>
      <c r="L31" s="4">
        <v>933</v>
      </c>
      <c r="N31">
        <v>657.19999999999993</v>
      </c>
      <c r="Z31" s="3">
        <v>80</v>
      </c>
      <c r="AA31">
        <v>657.19999999999993</v>
      </c>
    </row>
    <row r="32" spans="1:27" x14ac:dyDescent="0.3">
      <c r="A32" s="2" t="s">
        <v>1388</v>
      </c>
      <c r="B32" s="3">
        <v>31.6</v>
      </c>
      <c r="C32" s="3">
        <f t="shared" si="0"/>
        <v>6.0087469100589472E-3</v>
      </c>
      <c r="D32" s="3">
        <f t="shared" si="1"/>
        <v>4.5513466801094631E-3</v>
      </c>
      <c r="E32" s="3">
        <v>16.600000000000001</v>
      </c>
      <c r="F32" s="4">
        <v>48.2</v>
      </c>
      <c r="G32" s="3">
        <v>411</v>
      </c>
      <c r="H32" s="3">
        <v>369</v>
      </c>
      <c r="I32" s="4">
        <v>780</v>
      </c>
      <c r="J32" s="3">
        <v>441</v>
      </c>
      <c r="K32" s="3">
        <v>395</v>
      </c>
      <c r="L32" s="4">
        <v>836</v>
      </c>
      <c r="N32">
        <v>156.39999999999998</v>
      </c>
      <c r="Z32" s="3">
        <v>31.6</v>
      </c>
      <c r="AA32">
        <v>156.39999999999998</v>
      </c>
    </row>
    <row r="33" spans="1:27" x14ac:dyDescent="0.3">
      <c r="A33" s="2" t="s">
        <v>1389</v>
      </c>
      <c r="B33" s="3"/>
      <c r="C33" s="3">
        <f t="shared" si="0"/>
        <v>0</v>
      </c>
      <c r="D33" s="3">
        <f t="shared" si="1"/>
        <v>0</v>
      </c>
      <c r="E33" s="3">
        <v>23.8</v>
      </c>
      <c r="F33" s="4">
        <v>23.8</v>
      </c>
      <c r="G33" s="3">
        <v>441</v>
      </c>
      <c r="H33" s="3">
        <v>413</v>
      </c>
      <c r="I33" s="4">
        <v>854</v>
      </c>
      <c r="J33" s="3">
        <v>474</v>
      </c>
      <c r="K33" s="3">
        <v>509</v>
      </c>
      <c r="L33" s="4">
        <v>983</v>
      </c>
      <c r="N33">
        <v>0</v>
      </c>
      <c r="Z33" s="3"/>
      <c r="AA33">
        <v>0</v>
      </c>
    </row>
    <row r="34" spans="1:27" x14ac:dyDescent="0.3">
      <c r="A34" s="2" t="s">
        <v>1390</v>
      </c>
      <c r="B34" s="3"/>
      <c r="C34" s="3">
        <f t="shared" si="0"/>
        <v>0</v>
      </c>
      <c r="D34" s="3">
        <f t="shared" si="1"/>
        <v>0</v>
      </c>
      <c r="E34" s="3">
        <v>18.399999999999999</v>
      </c>
      <c r="F34" s="4">
        <v>18.399999999999999</v>
      </c>
      <c r="G34" s="3">
        <v>392</v>
      </c>
      <c r="H34" s="3">
        <v>377</v>
      </c>
      <c r="I34" s="4">
        <v>769</v>
      </c>
      <c r="J34" s="3">
        <v>313</v>
      </c>
      <c r="K34" s="3">
        <v>344</v>
      </c>
      <c r="L34" s="4">
        <v>657</v>
      </c>
      <c r="N34">
        <v>0</v>
      </c>
      <c r="Z34" s="3"/>
      <c r="AA34">
        <v>0</v>
      </c>
    </row>
    <row r="35" spans="1:27" x14ac:dyDescent="0.3">
      <c r="A35" s="2" t="s">
        <v>1391</v>
      </c>
      <c r="B35" s="3"/>
      <c r="C35" s="3">
        <f t="shared" si="0"/>
        <v>0</v>
      </c>
      <c r="D35" s="3">
        <f t="shared" si="1"/>
        <v>0</v>
      </c>
      <c r="E35" s="3">
        <v>14</v>
      </c>
      <c r="F35" s="4">
        <v>14</v>
      </c>
      <c r="G35" s="3">
        <v>396</v>
      </c>
      <c r="H35" s="3">
        <v>469</v>
      </c>
      <c r="I35" s="4">
        <v>865</v>
      </c>
      <c r="J35" s="3">
        <v>463</v>
      </c>
      <c r="K35" s="3">
        <v>520</v>
      </c>
      <c r="L35" s="4">
        <v>983</v>
      </c>
      <c r="N35">
        <v>0</v>
      </c>
      <c r="Z35" s="3"/>
      <c r="AA35">
        <v>0</v>
      </c>
    </row>
    <row r="36" spans="1:27" x14ac:dyDescent="0.3">
      <c r="A36" s="2" t="s">
        <v>1392</v>
      </c>
      <c r="B36" s="3"/>
      <c r="C36" s="3">
        <f t="shared" si="0"/>
        <v>0</v>
      </c>
      <c r="D36" s="3">
        <f t="shared" si="1"/>
        <v>0</v>
      </c>
      <c r="E36" s="3">
        <v>18.5</v>
      </c>
      <c r="F36" s="4">
        <v>18.5</v>
      </c>
      <c r="G36" s="3">
        <v>275</v>
      </c>
      <c r="H36" s="3">
        <v>466</v>
      </c>
      <c r="I36" s="4">
        <v>741</v>
      </c>
      <c r="J36" s="3">
        <v>375</v>
      </c>
      <c r="K36" s="3">
        <v>444</v>
      </c>
      <c r="L36" s="4">
        <v>819</v>
      </c>
      <c r="N36">
        <v>0</v>
      </c>
      <c r="Z36" s="3"/>
      <c r="AA36">
        <v>0</v>
      </c>
    </row>
    <row r="37" spans="1:27" x14ac:dyDescent="0.3">
      <c r="A37" s="2" t="s">
        <v>1393</v>
      </c>
      <c r="B37" s="3"/>
      <c r="C37" s="3">
        <f t="shared" si="0"/>
        <v>0</v>
      </c>
      <c r="D37" s="3">
        <f t="shared" si="1"/>
        <v>0</v>
      </c>
      <c r="E37" s="3">
        <v>22.1</v>
      </c>
      <c r="F37" s="4">
        <v>22.1</v>
      </c>
      <c r="G37" s="3">
        <v>356</v>
      </c>
      <c r="H37" s="3">
        <v>397</v>
      </c>
      <c r="I37" s="4">
        <v>753</v>
      </c>
      <c r="J37" s="3">
        <v>398</v>
      </c>
      <c r="K37" s="3">
        <v>398</v>
      </c>
      <c r="L37" s="4">
        <v>796</v>
      </c>
      <c r="N37">
        <v>0</v>
      </c>
      <c r="Z37" s="3"/>
      <c r="AA37">
        <v>0</v>
      </c>
    </row>
    <row r="38" spans="1:27" x14ac:dyDescent="0.3">
      <c r="A38" s="2" t="s">
        <v>1394</v>
      </c>
      <c r="B38" s="7">
        <v>48</v>
      </c>
      <c r="C38" s="3">
        <f t="shared" si="0"/>
        <v>9.1272104962920701E-3</v>
      </c>
      <c r="D38" s="3">
        <f t="shared" si="1"/>
        <v>6.9134379951029815E-3</v>
      </c>
      <c r="E38" s="3">
        <v>23.1</v>
      </c>
      <c r="F38" s="4">
        <v>71.099999999999994</v>
      </c>
      <c r="G38" s="3">
        <v>426</v>
      </c>
      <c r="H38" s="3">
        <v>419</v>
      </c>
      <c r="I38" s="4">
        <v>845</v>
      </c>
      <c r="J38" s="3">
        <v>527</v>
      </c>
      <c r="K38" s="3">
        <v>445</v>
      </c>
      <c r="L38" s="4">
        <v>972</v>
      </c>
      <c r="N38">
        <v>269.70000000000005</v>
      </c>
      <c r="Z38" s="7">
        <v>48</v>
      </c>
      <c r="AA38">
        <v>269.70000000000005</v>
      </c>
    </row>
    <row r="39" spans="1:27" x14ac:dyDescent="0.3">
      <c r="A39" s="2" t="s">
        <v>1395</v>
      </c>
      <c r="B39" s="3">
        <v>48.9</v>
      </c>
      <c r="C39" s="3">
        <f t="shared" si="0"/>
        <v>9.2983456930975476E-3</v>
      </c>
      <c r="D39" s="3">
        <f t="shared" si="1"/>
        <v>7.0430649575111623E-3</v>
      </c>
      <c r="E39" s="3">
        <v>20.3</v>
      </c>
      <c r="F39" s="4">
        <v>69.2</v>
      </c>
      <c r="G39" s="3">
        <v>412</v>
      </c>
      <c r="H39" s="3">
        <v>409</v>
      </c>
      <c r="I39" s="4">
        <v>821</v>
      </c>
      <c r="J39" s="3">
        <v>431</v>
      </c>
      <c r="K39" s="3">
        <v>445</v>
      </c>
      <c r="L39" s="4">
        <v>876</v>
      </c>
      <c r="N39">
        <v>375</v>
      </c>
      <c r="Z39" s="3">
        <v>48.9</v>
      </c>
      <c r="AA39">
        <v>375</v>
      </c>
    </row>
    <row r="40" spans="1:27" x14ac:dyDescent="0.3">
      <c r="A40" s="2" t="s">
        <v>1396</v>
      </c>
      <c r="B40" s="3">
        <v>62.3</v>
      </c>
      <c r="C40" s="3">
        <f t="shared" si="0"/>
        <v>1.1846358623312417E-2</v>
      </c>
      <c r="D40" s="3">
        <f t="shared" si="1"/>
        <v>8.9730663978107444E-3</v>
      </c>
      <c r="E40" s="3">
        <v>20.9</v>
      </c>
      <c r="F40" s="4">
        <v>83.2</v>
      </c>
      <c r="G40" s="3">
        <v>468</v>
      </c>
      <c r="H40" s="3">
        <v>401</v>
      </c>
      <c r="I40" s="4">
        <v>869</v>
      </c>
      <c r="J40" s="3">
        <v>825</v>
      </c>
      <c r="K40" s="3">
        <v>383</v>
      </c>
      <c r="L40" s="4">
        <v>1208</v>
      </c>
      <c r="N40">
        <v>576.6</v>
      </c>
      <c r="Z40" s="3">
        <v>62.3</v>
      </c>
      <c r="AA40">
        <v>576.6</v>
      </c>
    </row>
    <row r="41" spans="1:27" x14ac:dyDescent="0.3">
      <c r="A41" s="5" t="s">
        <v>1397</v>
      </c>
      <c r="B41" s="6">
        <v>430.3</v>
      </c>
      <c r="C41" s="3">
        <f t="shared" si="0"/>
        <v>8.1821639094884963E-2</v>
      </c>
      <c r="D41" s="3">
        <f t="shared" si="1"/>
        <v>6.1976091026933605E-2</v>
      </c>
      <c r="E41" s="6">
        <v>220.2</v>
      </c>
      <c r="F41" s="6">
        <v>650.5</v>
      </c>
      <c r="G41" s="6">
        <v>4808</v>
      </c>
      <c r="H41" s="6">
        <v>4913</v>
      </c>
      <c r="I41" s="6">
        <v>9721</v>
      </c>
      <c r="J41" s="6">
        <v>6059</v>
      </c>
      <c r="K41" s="6">
        <v>4980</v>
      </c>
      <c r="L41" s="6">
        <v>11039</v>
      </c>
      <c r="M41" s="21">
        <v>2013</v>
      </c>
      <c r="N41" s="20">
        <v>3328.9</v>
      </c>
      <c r="Z41" s="6"/>
      <c r="AA41" s="20"/>
    </row>
    <row r="42" spans="1:27" x14ac:dyDescent="0.3">
      <c r="A42" s="2" t="s">
        <v>1398</v>
      </c>
      <c r="B42" s="3">
        <v>83.6</v>
      </c>
      <c r="C42" s="3">
        <f t="shared" si="0"/>
        <v>1.5896558281042021E-2</v>
      </c>
      <c r="D42" s="3">
        <f t="shared" si="1"/>
        <v>1.2040904508137691E-2</v>
      </c>
      <c r="E42" s="3">
        <v>20.7</v>
      </c>
      <c r="F42" s="4">
        <v>104.3</v>
      </c>
      <c r="G42" s="3">
        <v>451</v>
      </c>
      <c r="H42" s="3">
        <v>393</v>
      </c>
      <c r="I42" s="4">
        <v>844</v>
      </c>
      <c r="J42" s="3">
        <v>715</v>
      </c>
      <c r="K42" s="3">
        <v>413</v>
      </c>
      <c r="L42" s="4">
        <v>1128</v>
      </c>
      <c r="N42">
        <v>762.6</v>
      </c>
      <c r="Z42" s="3">
        <v>83.6</v>
      </c>
      <c r="AA42">
        <v>762.6</v>
      </c>
    </row>
    <row r="43" spans="1:27" x14ac:dyDescent="0.3">
      <c r="A43" s="2" t="s">
        <v>1399</v>
      </c>
      <c r="B43" s="3">
        <v>60.8</v>
      </c>
      <c r="C43" s="3">
        <f t="shared" si="0"/>
        <v>1.1561133295303288E-2</v>
      </c>
      <c r="D43" s="3">
        <f t="shared" si="1"/>
        <v>8.7570214604637767E-3</v>
      </c>
      <c r="E43" s="3">
        <v>18.899999999999999</v>
      </c>
      <c r="F43" s="4">
        <v>79.7</v>
      </c>
      <c r="G43" s="3">
        <v>413</v>
      </c>
      <c r="H43" s="3">
        <v>377</v>
      </c>
      <c r="I43" s="4">
        <v>790</v>
      </c>
      <c r="J43" s="3">
        <v>823</v>
      </c>
      <c r="K43" s="3">
        <v>349</v>
      </c>
      <c r="L43" s="4">
        <v>1172</v>
      </c>
      <c r="N43">
        <v>526.4</v>
      </c>
      <c r="Z43" s="3">
        <v>60.8</v>
      </c>
      <c r="AA43">
        <v>526.4</v>
      </c>
    </row>
    <row r="44" spans="1:27" x14ac:dyDescent="0.3">
      <c r="A44" s="2" t="s">
        <v>1400</v>
      </c>
      <c r="B44" s="3">
        <v>51.3</v>
      </c>
      <c r="C44" s="3">
        <f t="shared" si="0"/>
        <v>9.7547062179121503E-3</v>
      </c>
      <c r="D44" s="3">
        <f t="shared" si="1"/>
        <v>7.3887368572663108E-3</v>
      </c>
      <c r="E44" s="3">
        <v>19.899999999999999</v>
      </c>
      <c r="F44" s="4">
        <v>71.2</v>
      </c>
      <c r="G44" s="3">
        <v>408</v>
      </c>
      <c r="H44" s="3">
        <v>352</v>
      </c>
      <c r="I44" s="4">
        <v>760</v>
      </c>
      <c r="J44" s="3">
        <v>459</v>
      </c>
      <c r="K44" s="3">
        <v>558</v>
      </c>
      <c r="L44" s="4">
        <v>1017</v>
      </c>
      <c r="N44">
        <v>372</v>
      </c>
      <c r="Z44" s="3">
        <v>51.3</v>
      </c>
      <c r="AA44">
        <v>372</v>
      </c>
    </row>
    <row r="45" spans="1:27" x14ac:dyDescent="0.3">
      <c r="A45" s="2" t="s">
        <v>1401</v>
      </c>
      <c r="B45" s="3">
        <v>28.5</v>
      </c>
      <c r="C45" s="3">
        <f t="shared" si="0"/>
        <v>5.4192812321734174E-3</v>
      </c>
      <c r="D45" s="3">
        <f t="shared" si="1"/>
        <v>4.1048538095923952E-3</v>
      </c>
      <c r="E45" s="3">
        <v>20.5</v>
      </c>
      <c r="F45" s="4">
        <v>49</v>
      </c>
      <c r="G45" s="7">
        <v>408</v>
      </c>
      <c r="H45" s="3">
        <v>352</v>
      </c>
      <c r="I45" s="4">
        <v>760</v>
      </c>
      <c r="J45" s="3">
        <v>538</v>
      </c>
      <c r="K45" s="3">
        <v>604</v>
      </c>
      <c r="L45" s="4">
        <v>1142</v>
      </c>
      <c r="N45">
        <v>148.80000000000001</v>
      </c>
      <c r="Z45" s="3">
        <v>28.5</v>
      </c>
      <c r="AA45">
        <v>148.80000000000001</v>
      </c>
    </row>
    <row r="46" spans="1:27" x14ac:dyDescent="0.3">
      <c r="A46" s="2" t="s">
        <v>1402</v>
      </c>
      <c r="B46" s="3"/>
      <c r="C46" s="3">
        <f t="shared" si="0"/>
        <v>0</v>
      </c>
      <c r="D46" s="3">
        <f t="shared" si="1"/>
        <v>0</v>
      </c>
      <c r="E46" s="3">
        <v>17.5</v>
      </c>
      <c r="F46" s="4">
        <v>17.5</v>
      </c>
      <c r="G46" s="3">
        <v>406</v>
      </c>
      <c r="H46" s="3">
        <v>359</v>
      </c>
      <c r="I46" s="4">
        <v>765</v>
      </c>
      <c r="J46" s="3">
        <v>401</v>
      </c>
      <c r="K46" s="3">
        <v>281</v>
      </c>
      <c r="L46" s="4">
        <v>682</v>
      </c>
      <c r="N46">
        <v>0</v>
      </c>
      <c r="Z46" s="3"/>
      <c r="AA46">
        <v>0</v>
      </c>
    </row>
    <row r="47" spans="1:27" x14ac:dyDescent="0.3">
      <c r="A47" s="2" t="s">
        <v>1403</v>
      </c>
      <c r="B47" s="3"/>
      <c r="C47" s="3">
        <f t="shared" si="0"/>
        <v>0</v>
      </c>
      <c r="D47" s="3">
        <f t="shared" si="1"/>
        <v>0</v>
      </c>
      <c r="E47" s="3">
        <v>16.8</v>
      </c>
      <c r="F47" s="4">
        <v>16.8</v>
      </c>
      <c r="G47" s="3">
        <v>282</v>
      </c>
      <c r="H47" s="3">
        <v>392</v>
      </c>
      <c r="I47" s="4">
        <v>674</v>
      </c>
      <c r="J47" s="3">
        <v>363</v>
      </c>
      <c r="K47" s="3">
        <v>378</v>
      </c>
      <c r="L47" s="4">
        <v>741</v>
      </c>
      <c r="N47">
        <v>0</v>
      </c>
      <c r="Z47" s="3"/>
      <c r="AA47">
        <v>0</v>
      </c>
    </row>
    <row r="48" spans="1:27" x14ac:dyDescent="0.3">
      <c r="A48" s="2" t="s">
        <v>1404</v>
      </c>
      <c r="B48" s="3"/>
      <c r="C48" s="3">
        <f t="shared" si="0"/>
        <v>0</v>
      </c>
      <c r="D48" s="3">
        <f t="shared" si="1"/>
        <v>0</v>
      </c>
      <c r="E48" s="3">
        <v>19.7</v>
      </c>
      <c r="F48" s="4">
        <v>19.7</v>
      </c>
      <c r="G48" s="3">
        <v>320</v>
      </c>
      <c r="H48" s="3">
        <v>370</v>
      </c>
      <c r="I48" s="4">
        <v>690</v>
      </c>
      <c r="J48" s="3">
        <v>336</v>
      </c>
      <c r="K48" s="3">
        <v>322</v>
      </c>
      <c r="L48" s="4">
        <v>658</v>
      </c>
      <c r="N48">
        <v>0</v>
      </c>
      <c r="Z48" s="3"/>
      <c r="AA48">
        <v>0</v>
      </c>
    </row>
    <row r="49" spans="1:27" x14ac:dyDescent="0.3">
      <c r="A49" s="2" t="s">
        <v>1405</v>
      </c>
      <c r="B49" s="3"/>
      <c r="C49" s="3">
        <f t="shared" si="0"/>
        <v>0</v>
      </c>
      <c r="D49" s="3">
        <f t="shared" si="1"/>
        <v>0</v>
      </c>
      <c r="E49" s="3">
        <v>17.600000000000001</v>
      </c>
      <c r="F49" s="4">
        <v>17.600000000000001</v>
      </c>
      <c r="G49" s="3">
        <v>399</v>
      </c>
      <c r="H49" s="3">
        <v>428</v>
      </c>
      <c r="I49" s="4">
        <v>827</v>
      </c>
      <c r="J49" s="3">
        <v>593</v>
      </c>
      <c r="K49" s="3">
        <v>568</v>
      </c>
      <c r="L49" s="4">
        <v>1161</v>
      </c>
      <c r="N49">
        <v>0</v>
      </c>
      <c r="Z49" s="3"/>
      <c r="AA49">
        <v>0</v>
      </c>
    </row>
    <row r="50" spans="1:27" x14ac:dyDescent="0.3">
      <c r="A50" s="2" t="s">
        <v>1406</v>
      </c>
      <c r="B50" s="3"/>
      <c r="C50" s="3">
        <f t="shared" si="0"/>
        <v>0</v>
      </c>
      <c r="D50" s="3">
        <f t="shared" si="1"/>
        <v>0</v>
      </c>
      <c r="E50" s="3">
        <v>23.5</v>
      </c>
      <c r="F50" s="4">
        <v>23.5</v>
      </c>
      <c r="G50" s="3">
        <v>407</v>
      </c>
      <c r="H50" s="3">
        <v>414</v>
      </c>
      <c r="I50" s="4">
        <v>821</v>
      </c>
      <c r="J50" s="3">
        <v>451</v>
      </c>
      <c r="K50" s="3">
        <v>411</v>
      </c>
      <c r="L50" s="4">
        <v>862</v>
      </c>
      <c r="N50">
        <v>0</v>
      </c>
      <c r="Z50" s="3"/>
      <c r="AA50">
        <v>0</v>
      </c>
    </row>
    <row r="51" spans="1:27" x14ac:dyDescent="0.3">
      <c r="A51" s="2" t="s">
        <v>1407</v>
      </c>
      <c r="B51" s="3">
        <v>47.781999999999996</v>
      </c>
      <c r="C51" s="3">
        <f t="shared" si="0"/>
        <v>9.0857577486214095E-3</v>
      </c>
      <c r="D51" s="3">
        <f t="shared" si="1"/>
        <v>6.8820394642085548E-3</v>
      </c>
      <c r="E51" s="3">
        <v>15.62</v>
      </c>
      <c r="F51" s="4">
        <v>63.402000000000001</v>
      </c>
      <c r="G51" s="3">
        <v>356</v>
      </c>
      <c r="H51" s="3">
        <v>376</v>
      </c>
      <c r="I51" s="4">
        <v>732</v>
      </c>
      <c r="J51" s="3">
        <v>462</v>
      </c>
      <c r="K51" s="3">
        <v>173</v>
      </c>
      <c r="L51" s="4">
        <v>635</v>
      </c>
      <c r="N51">
        <v>115</v>
      </c>
      <c r="Z51" s="3">
        <v>47.781999999999996</v>
      </c>
      <c r="AA51">
        <v>115</v>
      </c>
    </row>
    <row r="52" spans="1:27" x14ac:dyDescent="0.3">
      <c r="A52" s="2" t="s">
        <v>1408</v>
      </c>
      <c r="B52" s="3">
        <v>56.744</v>
      </c>
      <c r="C52" s="3">
        <f t="shared" si="0"/>
        <v>1.0789884008366609E-2</v>
      </c>
      <c r="D52" s="3">
        <f t="shared" si="1"/>
        <v>8.172835949877574E-3</v>
      </c>
      <c r="E52" s="3">
        <v>16.757000000000001</v>
      </c>
      <c r="F52" s="4">
        <v>73.501000000000005</v>
      </c>
      <c r="G52" s="3">
        <v>448</v>
      </c>
      <c r="H52" s="3">
        <v>443</v>
      </c>
      <c r="I52" s="4">
        <v>891</v>
      </c>
      <c r="J52" s="3">
        <v>520</v>
      </c>
      <c r="K52" s="3">
        <v>162</v>
      </c>
      <c r="L52" s="4">
        <v>682</v>
      </c>
      <c r="N52">
        <v>504</v>
      </c>
      <c r="Z52" s="3">
        <v>56.744</v>
      </c>
      <c r="AA52">
        <v>504</v>
      </c>
    </row>
    <row r="53" spans="1:27" x14ac:dyDescent="0.3">
      <c r="A53" s="2" t="s">
        <v>1409</v>
      </c>
      <c r="B53" s="3">
        <v>77.042000000000002</v>
      </c>
      <c r="C53" s="3">
        <f t="shared" si="0"/>
        <v>1.4649553146986119E-2</v>
      </c>
      <c r="D53" s="3">
        <f t="shared" si="1"/>
        <v>1.1096356042056749E-2</v>
      </c>
      <c r="E53" s="3">
        <v>15.356999999999999</v>
      </c>
      <c r="F53" s="4">
        <v>92.399000000000001</v>
      </c>
      <c r="G53" s="3">
        <v>371</v>
      </c>
      <c r="H53" s="3">
        <v>352</v>
      </c>
      <c r="I53" s="4">
        <v>723</v>
      </c>
      <c r="J53" s="3">
        <v>521</v>
      </c>
      <c r="K53" s="3">
        <v>139</v>
      </c>
      <c r="L53" s="4">
        <v>660</v>
      </c>
      <c r="N53">
        <v>644.80000000000007</v>
      </c>
      <c r="Z53" s="3">
        <v>77.042000000000002</v>
      </c>
      <c r="AA53">
        <v>644.80000000000007</v>
      </c>
    </row>
    <row r="54" spans="1:27" x14ac:dyDescent="0.3">
      <c r="A54" s="5" t="s">
        <v>1410</v>
      </c>
      <c r="B54" s="6">
        <v>405.76799999999997</v>
      </c>
      <c r="C54" s="3">
        <f t="shared" si="0"/>
        <v>7.7156873930405018E-2</v>
      </c>
      <c r="D54" s="3">
        <f t="shared" si="1"/>
        <v>5.8442748091603047E-2</v>
      </c>
      <c r="E54" s="6">
        <v>222.83</v>
      </c>
      <c r="F54" s="6">
        <v>628.6</v>
      </c>
      <c r="G54" s="6">
        <v>4669</v>
      </c>
      <c r="H54" s="6">
        <v>4608</v>
      </c>
      <c r="I54" s="6">
        <v>9277</v>
      </c>
      <c r="J54" s="6">
        <v>6182</v>
      </c>
      <c r="K54" s="6">
        <v>4358</v>
      </c>
      <c r="L54" s="6">
        <v>10540</v>
      </c>
      <c r="M54" s="21">
        <v>2014</v>
      </c>
      <c r="N54" s="20">
        <v>3073.6000000000004</v>
      </c>
      <c r="Z54" s="6"/>
      <c r="AA54" s="20"/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45" workbookViewId="0">
      <selection activeCell="D3" sqref="D3:D54"/>
    </sheetView>
  </sheetViews>
  <sheetFormatPr defaultRowHeight="14.4" x14ac:dyDescent="0.3"/>
  <cols>
    <col min="1" max="1" width="18.33203125" customWidth="1"/>
  </cols>
  <sheetData>
    <row r="1" spans="1:27" ht="25.5" customHeight="1" x14ac:dyDescent="0.3">
      <c r="A1" s="234" t="s">
        <v>1411</v>
      </c>
      <c r="B1" s="234" t="s">
        <v>1412</v>
      </c>
      <c r="C1" s="234"/>
      <c r="D1" s="234"/>
      <c r="E1" s="234"/>
      <c r="F1" s="234"/>
      <c r="G1" s="234" t="s">
        <v>1413</v>
      </c>
      <c r="H1" s="234"/>
      <c r="I1" s="234"/>
      <c r="J1" s="234" t="s">
        <v>1414</v>
      </c>
      <c r="K1" s="234"/>
      <c r="L1" s="234"/>
    </row>
    <row r="2" spans="1:27" ht="79.2" x14ac:dyDescent="0.3">
      <c r="A2" s="234"/>
      <c r="B2" s="1" t="s">
        <v>1415</v>
      </c>
      <c r="C2" s="16" t="s">
        <v>1416</v>
      </c>
      <c r="D2" s="16" t="s">
        <v>1417</v>
      </c>
      <c r="E2" s="1" t="s">
        <v>1418</v>
      </c>
      <c r="F2" s="1" t="s">
        <v>1419</v>
      </c>
      <c r="G2" s="1" t="s">
        <v>1420</v>
      </c>
      <c r="H2" s="1" t="s">
        <v>1421</v>
      </c>
      <c r="I2" s="1" t="s">
        <v>1422</v>
      </c>
      <c r="J2" s="1" t="s">
        <v>1423</v>
      </c>
      <c r="K2" s="1" t="s">
        <v>1424</v>
      </c>
      <c r="L2" s="1" t="s">
        <v>1425</v>
      </c>
      <c r="N2" s="19" t="s">
        <v>1426</v>
      </c>
      <c r="Z2" s="14" t="s">
        <v>1427</v>
      </c>
      <c r="AA2" s="19" t="s">
        <v>1428</v>
      </c>
    </row>
    <row r="3" spans="1:27" x14ac:dyDescent="0.3">
      <c r="A3" s="2" t="s">
        <v>1429</v>
      </c>
      <c r="B3" s="3">
        <v>139.69999999999999</v>
      </c>
      <c r="C3" s="3">
        <f>B3/9274</f>
        <v>1.5063618718999352E-2</v>
      </c>
      <c r="D3" s="3">
        <f>B3/12305</f>
        <v>1.1353108492482729E-2</v>
      </c>
      <c r="E3" s="3">
        <v>60.1</v>
      </c>
      <c r="F3" s="4">
        <v>199.8</v>
      </c>
      <c r="G3" s="4">
        <v>985</v>
      </c>
      <c r="H3" s="3">
        <v>875</v>
      </c>
      <c r="I3" s="4">
        <v>1860</v>
      </c>
      <c r="J3" s="4">
        <v>1880</v>
      </c>
      <c r="K3" s="4">
        <v>1336</v>
      </c>
      <c r="L3" s="4">
        <v>3216</v>
      </c>
      <c r="N3">
        <v>703.69999999999993</v>
      </c>
      <c r="Z3" s="3">
        <v>139.69999999999999</v>
      </c>
      <c r="AA3">
        <v>703.69999999999993</v>
      </c>
    </row>
    <row r="4" spans="1:27" x14ac:dyDescent="0.3">
      <c r="A4" s="2" t="s">
        <v>1430</v>
      </c>
      <c r="B4" s="3">
        <v>156.9</v>
      </c>
      <c r="C4" s="3">
        <f t="shared" ref="C4:C54" si="0">B4/9274</f>
        <v>1.6918266120336426E-2</v>
      </c>
      <c r="D4" s="3">
        <f t="shared" ref="D4:D54" si="1">B4/12305</f>
        <v>1.2750914262494922E-2</v>
      </c>
      <c r="E4" s="3">
        <v>53.8</v>
      </c>
      <c r="F4" s="4">
        <v>210.7</v>
      </c>
      <c r="G4" s="4">
        <v>831</v>
      </c>
      <c r="H4" s="3">
        <v>852</v>
      </c>
      <c r="I4" s="4">
        <v>1683</v>
      </c>
      <c r="J4" s="4">
        <v>1483</v>
      </c>
      <c r="K4" s="4">
        <v>1293</v>
      </c>
      <c r="L4" s="4">
        <v>2776</v>
      </c>
      <c r="N4">
        <v>778.4</v>
      </c>
      <c r="Z4" s="3">
        <v>156.9</v>
      </c>
      <c r="AA4">
        <v>778.4</v>
      </c>
    </row>
    <row r="5" spans="1:27" x14ac:dyDescent="0.3">
      <c r="A5" s="2" t="s">
        <v>1431</v>
      </c>
      <c r="B5" s="3">
        <v>111</v>
      </c>
      <c r="C5" s="3">
        <f t="shared" si="0"/>
        <v>1.1968945438861333E-2</v>
      </c>
      <c r="D5" s="3">
        <f t="shared" si="1"/>
        <v>9.0207232832182037E-3</v>
      </c>
      <c r="E5" s="3">
        <v>55.4</v>
      </c>
      <c r="F5" s="4">
        <v>166.4</v>
      </c>
      <c r="G5" s="4">
        <v>862</v>
      </c>
      <c r="H5" s="3">
        <v>846</v>
      </c>
      <c r="I5" s="4">
        <v>1708</v>
      </c>
      <c r="J5" s="4">
        <v>1131</v>
      </c>
      <c r="K5" s="4">
        <v>1203</v>
      </c>
      <c r="L5" s="4">
        <v>2334</v>
      </c>
      <c r="N5">
        <v>595.19999999999993</v>
      </c>
      <c r="Z5" s="3">
        <v>111</v>
      </c>
      <c r="AA5">
        <v>595.19999999999993</v>
      </c>
    </row>
    <row r="6" spans="1:27" x14ac:dyDescent="0.3">
      <c r="A6" s="2" t="s">
        <v>1432</v>
      </c>
      <c r="B6" s="3">
        <v>45.5</v>
      </c>
      <c r="C6" s="3">
        <f t="shared" si="0"/>
        <v>4.9061893465602762E-3</v>
      </c>
      <c r="D6" s="3">
        <f t="shared" si="1"/>
        <v>3.6976838683462007E-3</v>
      </c>
      <c r="E6" s="3">
        <v>50.8</v>
      </c>
      <c r="F6" s="4">
        <v>96.3</v>
      </c>
      <c r="G6" s="4">
        <v>890</v>
      </c>
      <c r="H6" s="3">
        <v>896</v>
      </c>
      <c r="I6" s="4">
        <v>1786</v>
      </c>
      <c r="J6" s="4">
        <v>1052</v>
      </c>
      <c r="K6" s="4">
        <v>1228</v>
      </c>
      <c r="L6" s="4">
        <v>2280</v>
      </c>
      <c r="N6">
        <v>197.6</v>
      </c>
      <c r="Z6" s="3">
        <v>45.5</v>
      </c>
      <c r="AA6">
        <v>197.6</v>
      </c>
    </row>
    <row r="7" spans="1:27" x14ac:dyDescent="0.3">
      <c r="A7" s="2" t="s">
        <v>1433</v>
      </c>
      <c r="B7" s="3"/>
      <c r="C7" s="3">
        <f t="shared" si="0"/>
        <v>0</v>
      </c>
      <c r="D7" s="3">
        <f t="shared" si="1"/>
        <v>0</v>
      </c>
      <c r="E7" s="3">
        <v>51.6</v>
      </c>
      <c r="F7" s="4">
        <v>51.6</v>
      </c>
      <c r="G7" s="4">
        <v>970</v>
      </c>
      <c r="H7" s="3">
        <v>1005</v>
      </c>
      <c r="I7" s="4">
        <v>1975</v>
      </c>
      <c r="J7" s="4">
        <v>1144</v>
      </c>
      <c r="K7" s="4">
        <v>1521</v>
      </c>
      <c r="L7" s="4">
        <v>2665</v>
      </c>
      <c r="N7">
        <v>0</v>
      </c>
      <c r="Z7" s="3"/>
      <c r="AA7">
        <v>0</v>
      </c>
    </row>
    <row r="8" spans="1:27" x14ac:dyDescent="0.3">
      <c r="A8" s="2" t="s">
        <v>1434</v>
      </c>
      <c r="B8" s="3"/>
      <c r="C8" s="3">
        <f t="shared" si="0"/>
        <v>0</v>
      </c>
      <c r="D8" s="3">
        <f t="shared" si="1"/>
        <v>0</v>
      </c>
      <c r="E8" s="3">
        <v>27</v>
      </c>
      <c r="F8" s="4">
        <v>27</v>
      </c>
      <c r="G8" s="4">
        <v>702</v>
      </c>
      <c r="H8" s="3">
        <v>905</v>
      </c>
      <c r="I8" s="4">
        <v>1607</v>
      </c>
      <c r="J8" s="4">
        <v>1076</v>
      </c>
      <c r="K8" s="4">
        <v>2670</v>
      </c>
      <c r="L8" s="4">
        <v>3746</v>
      </c>
      <c r="N8">
        <v>0</v>
      </c>
      <c r="Z8" s="3"/>
      <c r="AA8">
        <v>0</v>
      </c>
    </row>
    <row r="9" spans="1:27" x14ac:dyDescent="0.3">
      <c r="A9" s="2" t="s">
        <v>1435</v>
      </c>
      <c r="B9" s="3"/>
      <c r="C9" s="3">
        <f t="shared" si="0"/>
        <v>0</v>
      </c>
      <c r="D9" s="3">
        <f t="shared" si="1"/>
        <v>0</v>
      </c>
      <c r="E9" s="3">
        <v>0</v>
      </c>
      <c r="F9" s="4">
        <v>0</v>
      </c>
      <c r="G9" s="4">
        <v>708</v>
      </c>
      <c r="H9" s="3">
        <v>850</v>
      </c>
      <c r="I9" s="4">
        <v>1558</v>
      </c>
      <c r="J9" s="4">
        <v>813</v>
      </c>
      <c r="K9" s="4">
        <v>513</v>
      </c>
      <c r="L9" s="4">
        <v>1326</v>
      </c>
      <c r="N9">
        <v>0</v>
      </c>
      <c r="Z9" s="3"/>
      <c r="AA9">
        <v>0</v>
      </c>
    </row>
    <row r="10" spans="1:27" x14ac:dyDescent="0.3">
      <c r="A10" s="2" t="s">
        <v>1436</v>
      </c>
      <c r="B10" s="3"/>
      <c r="C10" s="3">
        <f t="shared" si="0"/>
        <v>0</v>
      </c>
      <c r="D10" s="3">
        <f t="shared" si="1"/>
        <v>0</v>
      </c>
      <c r="E10" s="3">
        <v>0</v>
      </c>
      <c r="F10" s="4">
        <v>0</v>
      </c>
      <c r="G10" s="4">
        <v>731</v>
      </c>
      <c r="H10" s="3">
        <v>890</v>
      </c>
      <c r="I10" s="4">
        <v>1621</v>
      </c>
      <c r="J10" s="4">
        <v>1010</v>
      </c>
      <c r="K10" s="4">
        <v>898</v>
      </c>
      <c r="L10" s="4">
        <v>1908</v>
      </c>
      <c r="N10">
        <v>0</v>
      </c>
      <c r="Z10" s="3"/>
      <c r="AA10">
        <v>0</v>
      </c>
    </row>
    <row r="11" spans="1:27" x14ac:dyDescent="0.3">
      <c r="A11" s="2" t="s">
        <v>1437</v>
      </c>
      <c r="B11" s="3"/>
      <c r="C11" s="3">
        <f t="shared" si="0"/>
        <v>0</v>
      </c>
      <c r="D11" s="3">
        <f t="shared" si="1"/>
        <v>0</v>
      </c>
      <c r="E11" s="3">
        <v>49.5</v>
      </c>
      <c r="F11" s="4">
        <v>49.5</v>
      </c>
      <c r="G11" s="4">
        <v>789</v>
      </c>
      <c r="H11" s="3">
        <v>913</v>
      </c>
      <c r="I11" s="4">
        <v>1702</v>
      </c>
      <c r="J11" s="4">
        <v>772</v>
      </c>
      <c r="K11" s="4">
        <v>1236</v>
      </c>
      <c r="L11" s="4">
        <v>2008</v>
      </c>
      <c r="N11">
        <v>0</v>
      </c>
      <c r="Z11" s="3"/>
      <c r="AA11">
        <v>0</v>
      </c>
    </row>
    <row r="12" spans="1:27" x14ac:dyDescent="0.3">
      <c r="A12" s="2" t="s">
        <v>1438</v>
      </c>
      <c r="B12" s="3">
        <v>43.7</v>
      </c>
      <c r="C12" s="3">
        <f t="shared" si="0"/>
        <v>4.7120983394436057E-3</v>
      </c>
      <c r="D12" s="3">
        <f t="shared" si="1"/>
        <v>3.5514018691588786E-3</v>
      </c>
      <c r="E12" s="3">
        <v>54.9</v>
      </c>
      <c r="F12" s="4">
        <v>98.6</v>
      </c>
      <c r="G12" s="4">
        <v>898</v>
      </c>
      <c r="H12" s="3">
        <v>806</v>
      </c>
      <c r="I12" s="4">
        <v>1704</v>
      </c>
      <c r="J12" s="4">
        <v>1235</v>
      </c>
      <c r="K12" s="4">
        <v>1420</v>
      </c>
      <c r="L12" s="4">
        <v>2655</v>
      </c>
      <c r="N12">
        <v>177</v>
      </c>
      <c r="Z12" s="3">
        <v>43.7</v>
      </c>
      <c r="AA12">
        <v>177</v>
      </c>
    </row>
    <row r="13" spans="1:27" x14ac:dyDescent="0.3">
      <c r="A13" s="2" t="s">
        <v>1439</v>
      </c>
      <c r="B13" s="3">
        <v>87.4</v>
      </c>
      <c r="C13" s="3">
        <f t="shared" si="0"/>
        <v>9.4241966788872113E-3</v>
      </c>
      <c r="D13" s="3">
        <f t="shared" si="1"/>
        <v>7.1028037383177572E-3</v>
      </c>
      <c r="E13" s="3">
        <v>54.7</v>
      </c>
      <c r="F13" s="4">
        <v>142.1</v>
      </c>
      <c r="G13" s="4">
        <v>815</v>
      </c>
      <c r="H13" s="3">
        <v>808</v>
      </c>
      <c r="I13" s="4">
        <v>1623</v>
      </c>
      <c r="J13" s="4">
        <v>1218</v>
      </c>
      <c r="K13" s="4">
        <v>1356</v>
      </c>
      <c r="L13" s="4">
        <v>2574</v>
      </c>
      <c r="N13">
        <v>477</v>
      </c>
      <c r="Z13" s="3">
        <v>87.4</v>
      </c>
      <c r="AA13">
        <v>477</v>
      </c>
    </row>
    <row r="14" spans="1:27" x14ac:dyDescent="0.3">
      <c r="A14" s="2" t="s">
        <v>1440</v>
      </c>
      <c r="B14" s="3">
        <v>103</v>
      </c>
      <c r="C14" s="3">
        <f t="shared" si="0"/>
        <v>1.1106318740565021E-2</v>
      </c>
      <c r="D14" s="3">
        <f t="shared" si="1"/>
        <v>8.3705810646078835E-3</v>
      </c>
      <c r="E14" s="3">
        <v>55.2</v>
      </c>
      <c r="F14" s="4">
        <v>158.19999999999999</v>
      </c>
      <c r="G14" s="4">
        <v>756</v>
      </c>
      <c r="H14" s="3">
        <v>766</v>
      </c>
      <c r="I14" s="4">
        <v>1522</v>
      </c>
      <c r="J14" s="4">
        <v>1335</v>
      </c>
      <c r="K14" s="4">
        <v>1246</v>
      </c>
      <c r="L14" s="4">
        <v>2581</v>
      </c>
      <c r="N14">
        <v>511.5</v>
      </c>
      <c r="Z14" s="3">
        <v>103</v>
      </c>
      <c r="AA14">
        <v>511.5</v>
      </c>
    </row>
    <row r="15" spans="1:27" x14ac:dyDescent="0.3">
      <c r="A15" s="5" t="s">
        <v>1441</v>
      </c>
      <c r="B15" s="6">
        <v>687.2</v>
      </c>
      <c r="C15" s="3">
        <f t="shared" si="0"/>
        <v>7.4099633383653232E-2</v>
      </c>
      <c r="D15" s="3">
        <f t="shared" si="1"/>
        <v>5.5847216578626575E-2</v>
      </c>
      <c r="E15" s="6">
        <v>513</v>
      </c>
      <c r="F15" s="6">
        <v>1200.2</v>
      </c>
      <c r="G15" s="6">
        <v>9937</v>
      </c>
      <c r="H15" s="6">
        <v>10412</v>
      </c>
      <c r="I15" s="6">
        <v>20349</v>
      </c>
      <c r="J15" s="6">
        <v>14149</v>
      </c>
      <c r="K15" s="6">
        <v>15920</v>
      </c>
      <c r="L15" s="6">
        <v>30069</v>
      </c>
      <c r="M15" s="21">
        <v>2011</v>
      </c>
      <c r="N15" s="20">
        <v>3440.3999999999996</v>
      </c>
      <c r="Z15" s="6"/>
      <c r="AA15" s="20"/>
    </row>
    <row r="16" spans="1:27" x14ac:dyDescent="0.3">
      <c r="A16" s="2" t="s">
        <v>1442</v>
      </c>
      <c r="B16" s="3">
        <v>153.80000000000001</v>
      </c>
      <c r="C16" s="3">
        <f t="shared" si="0"/>
        <v>1.6583998274746603E-2</v>
      </c>
      <c r="D16" s="3">
        <f t="shared" si="1"/>
        <v>1.2498984152783423E-2</v>
      </c>
      <c r="E16" s="3">
        <v>58.6</v>
      </c>
      <c r="F16" s="4">
        <v>212.4</v>
      </c>
      <c r="G16" s="4">
        <v>838</v>
      </c>
      <c r="H16" s="4">
        <v>786</v>
      </c>
      <c r="I16" s="4">
        <v>1624</v>
      </c>
      <c r="J16" s="4">
        <v>1589</v>
      </c>
      <c r="K16" s="4">
        <v>1256</v>
      </c>
      <c r="L16" s="4">
        <v>2845</v>
      </c>
      <c r="N16">
        <v>709.9</v>
      </c>
      <c r="Z16" s="3">
        <v>153.80000000000001</v>
      </c>
      <c r="AA16">
        <v>709.9</v>
      </c>
    </row>
    <row r="17" spans="1:27" x14ac:dyDescent="0.3">
      <c r="A17" s="2" t="s">
        <v>1443</v>
      </c>
      <c r="B17" s="3">
        <v>184.6</v>
      </c>
      <c r="C17" s="3">
        <f t="shared" si="0"/>
        <v>1.9905111063187406E-2</v>
      </c>
      <c r="D17" s="3">
        <f t="shared" si="1"/>
        <v>1.5002031694433158E-2</v>
      </c>
      <c r="E17" s="3">
        <v>55.6</v>
      </c>
      <c r="F17" s="4">
        <v>240.2</v>
      </c>
      <c r="G17" s="4">
        <v>845</v>
      </c>
      <c r="H17" s="4">
        <v>758</v>
      </c>
      <c r="I17" s="4">
        <v>1603</v>
      </c>
      <c r="J17" s="4">
        <v>1409</v>
      </c>
      <c r="K17" s="4">
        <v>1288</v>
      </c>
      <c r="L17" s="4">
        <v>2697</v>
      </c>
      <c r="N17">
        <v>852.59999999999991</v>
      </c>
      <c r="Z17" s="3">
        <v>184.6</v>
      </c>
      <c r="AA17">
        <v>852.59999999999991</v>
      </c>
    </row>
    <row r="18" spans="1:27" x14ac:dyDescent="0.3">
      <c r="A18" s="2" t="s">
        <v>1444</v>
      </c>
      <c r="B18" s="3">
        <v>100.1</v>
      </c>
      <c r="C18" s="3">
        <f t="shared" si="0"/>
        <v>1.0793616562432606E-2</v>
      </c>
      <c r="D18" s="3">
        <f t="shared" si="1"/>
        <v>8.1349045103616419E-3</v>
      </c>
      <c r="E18" s="3">
        <v>55.3</v>
      </c>
      <c r="F18" s="4">
        <v>155.4</v>
      </c>
      <c r="G18" s="4">
        <v>762</v>
      </c>
      <c r="H18" s="4">
        <v>717</v>
      </c>
      <c r="I18" s="4">
        <v>1479</v>
      </c>
      <c r="J18" s="4">
        <v>1286</v>
      </c>
      <c r="K18" s="4">
        <v>1344</v>
      </c>
      <c r="L18" s="4">
        <v>2630</v>
      </c>
      <c r="N18">
        <v>530.1</v>
      </c>
      <c r="Z18" s="3">
        <v>100.1</v>
      </c>
      <c r="AA18">
        <v>530.1</v>
      </c>
    </row>
    <row r="19" spans="1:27" x14ac:dyDescent="0.3">
      <c r="A19" s="2" t="s">
        <v>1445</v>
      </c>
      <c r="B19" s="3">
        <v>33.700000000000003</v>
      </c>
      <c r="C19" s="3">
        <f t="shared" si="0"/>
        <v>3.6338149665732155E-3</v>
      </c>
      <c r="D19" s="3">
        <f t="shared" si="1"/>
        <v>2.7387240958959775E-3</v>
      </c>
      <c r="E19" s="3">
        <v>51.8</v>
      </c>
      <c r="F19" s="4">
        <v>85.5</v>
      </c>
      <c r="G19" s="4">
        <v>869</v>
      </c>
      <c r="H19" s="4">
        <v>793</v>
      </c>
      <c r="I19" s="4">
        <v>1662</v>
      </c>
      <c r="J19" s="4">
        <v>982</v>
      </c>
      <c r="K19" s="4">
        <v>1289</v>
      </c>
      <c r="L19" s="4">
        <v>2271</v>
      </c>
      <c r="N19">
        <v>118.80000000000001</v>
      </c>
      <c r="Z19" s="3">
        <v>33.700000000000003</v>
      </c>
      <c r="AA19">
        <v>118.80000000000001</v>
      </c>
    </row>
    <row r="20" spans="1:27" x14ac:dyDescent="0.3">
      <c r="A20" s="2" t="s">
        <v>1446</v>
      </c>
      <c r="B20" s="3"/>
      <c r="C20" s="3">
        <f t="shared" si="0"/>
        <v>0</v>
      </c>
      <c r="D20" s="3">
        <f t="shared" si="1"/>
        <v>0</v>
      </c>
      <c r="E20" s="3">
        <v>49.7</v>
      </c>
      <c r="F20" s="4">
        <v>49.7</v>
      </c>
      <c r="G20" s="4">
        <v>842</v>
      </c>
      <c r="H20" s="4">
        <v>802</v>
      </c>
      <c r="I20" s="4">
        <v>1644</v>
      </c>
      <c r="J20" s="4">
        <v>1140</v>
      </c>
      <c r="K20" s="4">
        <v>1261</v>
      </c>
      <c r="L20" s="4">
        <v>2401</v>
      </c>
      <c r="N20">
        <v>0</v>
      </c>
      <c r="Z20" s="3"/>
      <c r="AA20">
        <v>0</v>
      </c>
    </row>
    <row r="21" spans="1:27" x14ac:dyDescent="0.3">
      <c r="A21" s="2" t="s">
        <v>1447</v>
      </c>
      <c r="B21" s="3"/>
      <c r="C21" s="3">
        <f t="shared" si="0"/>
        <v>0</v>
      </c>
      <c r="D21" s="3">
        <f t="shared" si="1"/>
        <v>0</v>
      </c>
      <c r="E21" s="3">
        <v>26.9</v>
      </c>
      <c r="F21" s="4">
        <v>26.9</v>
      </c>
      <c r="G21" s="4">
        <v>702</v>
      </c>
      <c r="H21" s="4">
        <v>818</v>
      </c>
      <c r="I21" s="4">
        <v>1520</v>
      </c>
      <c r="J21" s="4">
        <v>896</v>
      </c>
      <c r="K21" s="4">
        <v>3454</v>
      </c>
      <c r="L21" s="4">
        <v>4350</v>
      </c>
      <c r="N21">
        <v>0</v>
      </c>
      <c r="Z21" s="3"/>
      <c r="AA21">
        <v>0</v>
      </c>
    </row>
    <row r="22" spans="1:27" x14ac:dyDescent="0.3">
      <c r="A22" s="2" t="s">
        <v>1448</v>
      </c>
      <c r="B22" s="3"/>
      <c r="C22" s="3">
        <f t="shared" si="0"/>
        <v>0</v>
      </c>
      <c r="D22" s="3">
        <f t="shared" si="1"/>
        <v>0</v>
      </c>
      <c r="E22" s="3">
        <v>44.4</v>
      </c>
      <c r="F22" s="4">
        <v>44.4</v>
      </c>
      <c r="G22" s="4">
        <v>605</v>
      </c>
      <c r="H22" s="4">
        <v>798</v>
      </c>
      <c r="I22" s="4">
        <v>1403</v>
      </c>
      <c r="J22" s="4">
        <v>829</v>
      </c>
      <c r="K22" s="4">
        <v>1190</v>
      </c>
      <c r="L22" s="4">
        <v>2019</v>
      </c>
      <c r="N22">
        <v>0</v>
      </c>
      <c r="Z22" s="3"/>
      <c r="AA22">
        <v>0</v>
      </c>
    </row>
    <row r="23" spans="1:27" x14ac:dyDescent="0.3">
      <c r="A23" s="2" t="s">
        <v>1449</v>
      </c>
      <c r="B23" s="3"/>
      <c r="C23" s="3">
        <f t="shared" si="0"/>
        <v>0</v>
      </c>
      <c r="D23" s="3">
        <f t="shared" si="1"/>
        <v>0</v>
      </c>
      <c r="E23" s="3">
        <v>45.1</v>
      </c>
      <c r="F23" s="4">
        <v>45.1</v>
      </c>
      <c r="G23" s="4">
        <v>646</v>
      </c>
      <c r="H23" s="4">
        <v>817</v>
      </c>
      <c r="I23" s="4">
        <v>1463</v>
      </c>
      <c r="J23" s="4">
        <v>926</v>
      </c>
      <c r="K23" s="4">
        <v>814</v>
      </c>
      <c r="L23" s="4">
        <v>1740</v>
      </c>
      <c r="N23">
        <v>0</v>
      </c>
      <c r="Z23" s="3"/>
      <c r="AA23">
        <v>0</v>
      </c>
    </row>
    <row r="24" spans="1:27" x14ac:dyDescent="0.3">
      <c r="A24" s="2" t="s">
        <v>1450</v>
      </c>
      <c r="B24" s="3"/>
      <c r="C24" s="3">
        <f t="shared" si="0"/>
        <v>0</v>
      </c>
      <c r="D24" s="3">
        <f t="shared" si="1"/>
        <v>0</v>
      </c>
      <c r="E24" s="3">
        <v>50.8</v>
      </c>
      <c r="F24" s="4">
        <v>50.8</v>
      </c>
      <c r="G24" s="4">
        <v>765</v>
      </c>
      <c r="H24" s="4">
        <v>870</v>
      </c>
      <c r="I24" s="4">
        <v>1635</v>
      </c>
      <c r="J24" s="4">
        <v>990</v>
      </c>
      <c r="K24" s="4">
        <v>1125</v>
      </c>
      <c r="L24" s="4">
        <v>2115</v>
      </c>
      <c r="N24">
        <v>0</v>
      </c>
      <c r="Z24" s="3"/>
      <c r="AA24">
        <v>0</v>
      </c>
    </row>
    <row r="25" spans="1:27" x14ac:dyDescent="0.3">
      <c r="A25" s="2" t="s">
        <v>1451</v>
      </c>
      <c r="B25" s="3">
        <v>44</v>
      </c>
      <c r="C25" s="3">
        <f t="shared" si="0"/>
        <v>4.7444468406297171E-3</v>
      </c>
      <c r="D25" s="3">
        <f t="shared" si="1"/>
        <v>3.5757822023567655E-3</v>
      </c>
      <c r="E25" s="3">
        <v>52.7</v>
      </c>
      <c r="F25" s="4">
        <v>96.7</v>
      </c>
      <c r="G25" s="4">
        <v>766</v>
      </c>
      <c r="H25" s="4">
        <v>855</v>
      </c>
      <c r="I25" s="4">
        <v>1621</v>
      </c>
      <c r="J25" s="4">
        <v>1435</v>
      </c>
      <c r="K25" s="4">
        <v>657</v>
      </c>
      <c r="L25" s="4">
        <v>2092</v>
      </c>
      <c r="N25">
        <v>98</v>
      </c>
      <c r="Z25" s="3">
        <v>44</v>
      </c>
      <c r="AA25">
        <v>98</v>
      </c>
    </row>
    <row r="26" spans="1:27" x14ac:dyDescent="0.3">
      <c r="A26" s="2" t="s">
        <v>1452</v>
      </c>
      <c r="B26" s="3">
        <v>89</v>
      </c>
      <c r="C26" s="3">
        <f t="shared" si="0"/>
        <v>9.5967220185464736E-3</v>
      </c>
      <c r="D26" s="3">
        <f t="shared" si="1"/>
        <v>7.2328321820398214E-3</v>
      </c>
      <c r="E26" s="3">
        <v>51.6</v>
      </c>
      <c r="F26" s="4">
        <v>140.6</v>
      </c>
      <c r="G26" s="4">
        <v>814</v>
      </c>
      <c r="H26" s="4">
        <v>824</v>
      </c>
      <c r="I26" s="4">
        <v>1638</v>
      </c>
      <c r="J26" s="4">
        <v>1464</v>
      </c>
      <c r="K26" s="4">
        <v>1733</v>
      </c>
      <c r="L26" s="4">
        <v>3197</v>
      </c>
      <c r="N26">
        <v>420</v>
      </c>
      <c r="Z26" s="3">
        <v>89</v>
      </c>
      <c r="AA26">
        <v>420</v>
      </c>
    </row>
    <row r="27" spans="1:27" x14ac:dyDescent="0.3">
      <c r="A27" s="2" t="s">
        <v>1453</v>
      </c>
      <c r="B27" s="3">
        <v>156</v>
      </c>
      <c r="C27" s="3">
        <f t="shared" si="0"/>
        <v>1.6821220616778088E-2</v>
      </c>
      <c r="D27" s="3">
        <f t="shared" si="1"/>
        <v>1.267777326290126E-2</v>
      </c>
      <c r="E27" s="3">
        <v>58.4</v>
      </c>
      <c r="F27" s="4">
        <v>214.4</v>
      </c>
      <c r="G27" s="4">
        <v>777</v>
      </c>
      <c r="H27" s="4">
        <v>766</v>
      </c>
      <c r="I27" s="4">
        <v>1543</v>
      </c>
      <c r="J27" s="4">
        <v>1186</v>
      </c>
      <c r="K27" s="4">
        <v>555</v>
      </c>
      <c r="L27" s="4">
        <v>1741</v>
      </c>
      <c r="N27">
        <v>737.80000000000007</v>
      </c>
      <c r="Z27" s="3">
        <v>156</v>
      </c>
      <c r="AA27">
        <v>737.80000000000007</v>
      </c>
    </row>
    <row r="28" spans="1:27" x14ac:dyDescent="0.3">
      <c r="A28" s="5" t="s">
        <v>1454</v>
      </c>
      <c r="B28" s="6">
        <v>761.2</v>
      </c>
      <c r="C28" s="3">
        <f t="shared" si="0"/>
        <v>8.2078930342894124E-2</v>
      </c>
      <c r="D28" s="3">
        <f t="shared" si="1"/>
        <v>6.1861032100772047E-2</v>
      </c>
      <c r="E28" s="6">
        <v>600.9</v>
      </c>
      <c r="F28" s="6">
        <v>1362.1</v>
      </c>
      <c r="G28" s="6">
        <v>9231</v>
      </c>
      <c r="H28" s="6">
        <v>9604</v>
      </c>
      <c r="I28" s="6">
        <v>18835</v>
      </c>
      <c r="J28" s="6">
        <v>14132</v>
      </c>
      <c r="K28" s="6">
        <v>15966</v>
      </c>
      <c r="L28" s="6">
        <v>30098</v>
      </c>
      <c r="M28" s="21">
        <v>2012</v>
      </c>
      <c r="N28" s="20">
        <v>3467.2000000000003</v>
      </c>
      <c r="Z28" s="6"/>
      <c r="AA28" s="20"/>
    </row>
    <row r="29" spans="1:27" x14ac:dyDescent="0.3">
      <c r="A29" s="2" t="s">
        <v>1455</v>
      </c>
      <c r="B29" s="4">
        <v>182.8</v>
      </c>
      <c r="C29" s="3">
        <f t="shared" si="0"/>
        <v>1.9711020056070738E-2</v>
      </c>
      <c r="D29" s="3">
        <f t="shared" si="1"/>
        <v>1.4855749695245836E-2</v>
      </c>
      <c r="E29" s="4">
        <v>56.8</v>
      </c>
      <c r="F29" s="4">
        <v>239.6</v>
      </c>
      <c r="G29" s="4">
        <v>880</v>
      </c>
      <c r="H29" s="4">
        <v>836</v>
      </c>
      <c r="I29" s="4">
        <v>1716</v>
      </c>
      <c r="J29" s="4">
        <v>327</v>
      </c>
      <c r="K29" s="4">
        <v>650</v>
      </c>
      <c r="L29" s="4">
        <v>977</v>
      </c>
      <c r="N29">
        <v>756.4</v>
      </c>
      <c r="Z29" s="4">
        <v>182.8</v>
      </c>
      <c r="AA29">
        <v>756.4</v>
      </c>
    </row>
    <row r="30" spans="1:27" x14ac:dyDescent="0.3">
      <c r="A30" s="2" t="s">
        <v>1456</v>
      </c>
      <c r="B30" s="4">
        <v>112.4</v>
      </c>
      <c r="C30" s="3">
        <f t="shared" si="0"/>
        <v>1.2119905111063188E-2</v>
      </c>
      <c r="D30" s="3">
        <f t="shared" si="1"/>
        <v>9.1344981714750108E-3</v>
      </c>
      <c r="E30" s="4">
        <v>47.9</v>
      </c>
      <c r="F30" s="4">
        <v>160.30000000000001</v>
      </c>
      <c r="G30" s="4">
        <v>822</v>
      </c>
      <c r="H30" s="4">
        <v>803</v>
      </c>
      <c r="I30" s="4">
        <v>1625</v>
      </c>
      <c r="J30" s="4">
        <v>270</v>
      </c>
      <c r="K30" s="4">
        <v>521</v>
      </c>
      <c r="L30" s="4">
        <v>791</v>
      </c>
      <c r="N30">
        <v>537.6</v>
      </c>
      <c r="Z30" s="4">
        <v>112.4</v>
      </c>
      <c r="AA30">
        <v>537.6</v>
      </c>
    </row>
    <row r="31" spans="1:27" x14ac:dyDescent="0.3">
      <c r="A31" s="2" t="s">
        <v>1457</v>
      </c>
      <c r="B31" s="4">
        <v>152.30000000000001</v>
      </c>
      <c r="C31" s="3">
        <f t="shared" si="0"/>
        <v>1.6422255768816046E-2</v>
      </c>
      <c r="D31" s="3">
        <f t="shared" si="1"/>
        <v>1.2377082486793986E-2</v>
      </c>
      <c r="E31" s="4">
        <v>53.5</v>
      </c>
      <c r="F31" s="4">
        <v>205.8</v>
      </c>
      <c r="G31" s="4">
        <v>796</v>
      </c>
      <c r="H31" s="4">
        <v>741</v>
      </c>
      <c r="I31" s="4">
        <v>1537</v>
      </c>
      <c r="J31" s="4">
        <v>649</v>
      </c>
      <c r="K31" s="4">
        <v>2796</v>
      </c>
      <c r="L31" s="4">
        <v>3445</v>
      </c>
      <c r="N31">
        <v>657.19999999999993</v>
      </c>
      <c r="Z31" s="4">
        <v>152.30000000000001</v>
      </c>
      <c r="AA31">
        <v>657.19999999999993</v>
      </c>
    </row>
    <row r="32" spans="1:27" x14ac:dyDescent="0.3">
      <c r="A32" s="2" t="s">
        <v>1458</v>
      </c>
      <c r="B32" s="4">
        <v>41.4</v>
      </c>
      <c r="C32" s="3">
        <f t="shared" si="0"/>
        <v>4.4640931636834155E-3</v>
      </c>
      <c r="D32" s="3">
        <f t="shared" si="1"/>
        <v>3.3644859813084112E-3</v>
      </c>
      <c r="E32" s="4">
        <v>52.5</v>
      </c>
      <c r="F32" s="4">
        <v>93.9</v>
      </c>
      <c r="G32" s="4">
        <v>852</v>
      </c>
      <c r="H32" s="4">
        <v>716</v>
      </c>
      <c r="I32" s="4">
        <v>1568</v>
      </c>
      <c r="J32" s="4">
        <v>3835</v>
      </c>
      <c r="K32" s="4">
        <v>1334</v>
      </c>
      <c r="L32" s="4">
        <v>5169</v>
      </c>
      <c r="N32">
        <v>156.39999999999998</v>
      </c>
      <c r="Z32" s="4">
        <v>41.4</v>
      </c>
      <c r="AA32">
        <v>156.39999999999998</v>
      </c>
    </row>
    <row r="33" spans="1:27" x14ac:dyDescent="0.3">
      <c r="A33" s="2" t="s">
        <v>1459</v>
      </c>
      <c r="B33" s="4"/>
      <c r="C33" s="3">
        <f t="shared" si="0"/>
        <v>0</v>
      </c>
      <c r="D33" s="3">
        <f t="shared" si="1"/>
        <v>0</v>
      </c>
      <c r="E33" s="4">
        <v>49.1</v>
      </c>
      <c r="F33" s="4">
        <v>49.1</v>
      </c>
      <c r="G33" s="4">
        <v>829</v>
      </c>
      <c r="H33" s="4">
        <v>825</v>
      </c>
      <c r="I33" s="4">
        <v>1654</v>
      </c>
      <c r="J33" s="4">
        <v>966</v>
      </c>
      <c r="K33" s="4">
        <v>1339</v>
      </c>
      <c r="L33" s="4">
        <v>2305</v>
      </c>
      <c r="N33">
        <v>0</v>
      </c>
      <c r="Z33" s="4"/>
      <c r="AA33">
        <v>0</v>
      </c>
    </row>
    <row r="34" spans="1:27" x14ac:dyDescent="0.3">
      <c r="A34" s="2" t="s">
        <v>1460</v>
      </c>
      <c r="B34" s="4"/>
      <c r="C34" s="3">
        <f t="shared" si="0"/>
        <v>0</v>
      </c>
      <c r="D34" s="3">
        <f t="shared" si="1"/>
        <v>0</v>
      </c>
      <c r="E34" s="4">
        <v>24.8</v>
      </c>
      <c r="F34" s="4">
        <v>24.8</v>
      </c>
      <c r="G34" s="4">
        <v>578</v>
      </c>
      <c r="H34" s="4">
        <v>844</v>
      </c>
      <c r="I34" s="4">
        <v>1422</v>
      </c>
      <c r="J34" s="4">
        <v>932</v>
      </c>
      <c r="K34" s="4">
        <v>1441</v>
      </c>
      <c r="L34" s="4">
        <v>2373</v>
      </c>
      <c r="N34">
        <v>0</v>
      </c>
      <c r="Z34" s="4"/>
      <c r="AA34">
        <v>0</v>
      </c>
    </row>
    <row r="35" spans="1:27" x14ac:dyDescent="0.3">
      <c r="A35" s="2" t="s">
        <v>1461</v>
      </c>
      <c r="B35" s="4"/>
      <c r="C35" s="3">
        <f t="shared" si="0"/>
        <v>0</v>
      </c>
      <c r="D35" s="3">
        <f t="shared" si="1"/>
        <v>0</v>
      </c>
      <c r="E35" s="4">
        <v>45.5</v>
      </c>
      <c r="F35" s="4">
        <v>45.5</v>
      </c>
      <c r="G35" s="4">
        <v>618</v>
      </c>
      <c r="H35" s="4">
        <v>840</v>
      </c>
      <c r="I35" s="4">
        <v>1458</v>
      </c>
      <c r="J35" s="4">
        <v>727</v>
      </c>
      <c r="K35" s="4">
        <v>1160</v>
      </c>
      <c r="L35" s="4">
        <v>1887</v>
      </c>
      <c r="N35">
        <v>0</v>
      </c>
      <c r="Z35" s="4"/>
      <c r="AA35">
        <v>0</v>
      </c>
    </row>
    <row r="36" spans="1:27" x14ac:dyDescent="0.3">
      <c r="A36" s="2" t="s">
        <v>1462</v>
      </c>
      <c r="B36" s="4"/>
      <c r="C36" s="3">
        <f t="shared" si="0"/>
        <v>0</v>
      </c>
      <c r="D36" s="3">
        <f t="shared" si="1"/>
        <v>0</v>
      </c>
      <c r="E36" s="4">
        <v>0</v>
      </c>
      <c r="F36" s="4">
        <v>0</v>
      </c>
      <c r="G36" s="4">
        <v>697</v>
      </c>
      <c r="H36" s="4">
        <v>849</v>
      </c>
      <c r="I36" s="4">
        <v>1546</v>
      </c>
      <c r="J36" s="4">
        <v>836</v>
      </c>
      <c r="K36" s="4">
        <v>1234</v>
      </c>
      <c r="L36" s="4">
        <v>2070</v>
      </c>
      <c r="N36">
        <v>0</v>
      </c>
      <c r="Z36" s="4"/>
      <c r="AA36">
        <v>0</v>
      </c>
    </row>
    <row r="37" spans="1:27" x14ac:dyDescent="0.3">
      <c r="A37" s="2" t="s">
        <v>1463</v>
      </c>
      <c r="B37" s="4"/>
      <c r="C37" s="3">
        <f t="shared" si="0"/>
        <v>0</v>
      </c>
      <c r="D37" s="3">
        <f t="shared" si="1"/>
        <v>0</v>
      </c>
      <c r="E37" s="4">
        <v>0</v>
      </c>
      <c r="F37" s="4">
        <v>0</v>
      </c>
      <c r="G37" s="4">
        <v>772</v>
      </c>
      <c r="H37" s="4">
        <v>860</v>
      </c>
      <c r="I37" s="4">
        <v>1632</v>
      </c>
      <c r="J37" s="4">
        <v>953</v>
      </c>
      <c r="K37" s="4">
        <v>1376</v>
      </c>
      <c r="L37" s="4">
        <v>2329</v>
      </c>
      <c r="N37">
        <v>0</v>
      </c>
      <c r="Z37" s="4"/>
      <c r="AA37">
        <v>0</v>
      </c>
    </row>
    <row r="38" spans="1:27" x14ac:dyDescent="0.3">
      <c r="A38" s="2" t="s">
        <v>1464</v>
      </c>
      <c r="B38" s="4"/>
      <c r="C38" s="3">
        <f t="shared" si="0"/>
        <v>0</v>
      </c>
      <c r="D38" s="3">
        <f t="shared" si="1"/>
        <v>0</v>
      </c>
      <c r="E38" s="4">
        <v>0</v>
      </c>
      <c r="F38" s="4">
        <v>0</v>
      </c>
      <c r="G38" s="4">
        <v>760</v>
      </c>
      <c r="H38" s="4">
        <v>801</v>
      </c>
      <c r="I38" s="4">
        <v>1561</v>
      </c>
      <c r="J38" s="4">
        <v>1139</v>
      </c>
      <c r="K38" s="4">
        <v>1231</v>
      </c>
      <c r="L38" s="4">
        <v>2370</v>
      </c>
      <c r="N38">
        <v>269.70000000000005</v>
      </c>
      <c r="Z38" s="4"/>
      <c r="AA38">
        <v>269.70000000000005</v>
      </c>
    </row>
    <row r="39" spans="1:27" x14ac:dyDescent="0.3">
      <c r="A39" s="2" t="s">
        <v>1465</v>
      </c>
      <c r="B39" s="4">
        <v>67.3</v>
      </c>
      <c r="C39" s="3">
        <f t="shared" si="0"/>
        <v>7.256847099417727E-3</v>
      </c>
      <c r="D39" s="3">
        <f t="shared" si="1"/>
        <v>5.4693214140593251E-3</v>
      </c>
      <c r="E39" s="4">
        <v>53.3</v>
      </c>
      <c r="F39" s="4">
        <v>120.6</v>
      </c>
      <c r="G39" s="4">
        <v>762</v>
      </c>
      <c r="H39" s="4">
        <v>845</v>
      </c>
      <c r="I39" s="4">
        <v>1607</v>
      </c>
      <c r="J39" s="4">
        <v>947</v>
      </c>
      <c r="K39" s="4">
        <v>991</v>
      </c>
      <c r="L39" s="4">
        <v>1938</v>
      </c>
      <c r="N39">
        <v>375</v>
      </c>
      <c r="Z39" s="4">
        <v>67.3</v>
      </c>
      <c r="AA39">
        <v>375</v>
      </c>
    </row>
    <row r="40" spans="1:27" x14ac:dyDescent="0.3">
      <c r="A40" s="2" t="s">
        <v>1466</v>
      </c>
      <c r="B40" s="4">
        <v>114.6</v>
      </c>
      <c r="C40" s="3">
        <f t="shared" si="0"/>
        <v>1.2357127453094672E-2</v>
      </c>
      <c r="D40" s="3">
        <f t="shared" si="1"/>
        <v>9.313287281592848E-3</v>
      </c>
      <c r="E40" s="4">
        <v>54.7</v>
      </c>
      <c r="F40" s="4">
        <v>169.3</v>
      </c>
      <c r="G40" s="4">
        <v>797</v>
      </c>
      <c r="H40" s="4">
        <v>824</v>
      </c>
      <c r="I40" s="4">
        <v>1621</v>
      </c>
      <c r="J40" s="4">
        <v>1887</v>
      </c>
      <c r="K40" s="4">
        <v>1721</v>
      </c>
      <c r="L40" s="4">
        <v>3608</v>
      </c>
      <c r="N40">
        <v>576.6</v>
      </c>
      <c r="Z40" s="4">
        <v>114.6</v>
      </c>
      <c r="AA40">
        <v>576.6</v>
      </c>
    </row>
    <row r="41" spans="1:27" x14ac:dyDescent="0.3">
      <c r="A41" s="5" t="s">
        <v>1467</v>
      </c>
      <c r="B41" s="6">
        <v>670.8</v>
      </c>
      <c r="C41" s="3">
        <f t="shared" si="0"/>
        <v>7.2331248652145783E-2</v>
      </c>
      <c r="D41" s="3">
        <f t="shared" si="1"/>
        <v>5.4514425030475412E-2</v>
      </c>
      <c r="E41" s="6">
        <v>438.1</v>
      </c>
      <c r="F41" s="6">
        <v>1108.9000000000001</v>
      </c>
      <c r="G41" s="6">
        <v>9163</v>
      </c>
      <c r="H41" s="6">
        <v>9784</v>
      </c>
      <c r="I41" s="6">
        <v>18947</v>
      </c>
      <c r="J41" s="6">
        <v>13468</v>
      </c>
      <c r="K41" s="6">
        <v>15794</v>
      </c>
      <c r="L41" s="6">
        <v>29262</v>
      </c>
      <c r="M41" s="21">
        <v>2013</v>
      </c>
      <c r="N41" s="20">
        <v>3328.9</v>
      </c>
      <c r="Z41" s="6"/>
      <c r="AA41" s="20"/>
    </row>
    <row r="42" spans="1:27" x14ac:dyDescent="0.3">
      <c r="A42" s="2" t="s">
        <v>1468</v>
      </c>
      <c r="B42" s="4">
        <v>164</v>
      </c>
      <c r="C42" s="3">
        <f t="shared" si="0"/>
        <v>1.7683847315074403E-2</v>
      </c>
      <c r="D42" s="3">
        <f t="shared" si="1"/>
        <v>1.332791548151158E-2</v>
      </c>
      <c r="E42" s="4">
        <v>58</v>
      </c>
      <c r="F42" s="4">
        <v>222</v>
      </c>
      <c r="G42" s="4">
        <v>890</v>
      </c>
      <c r="H42" s="4">
        <v>928</v>
      </c>
      <c r="I42" s="4">
        <v>1818</v>
      </c>
      <c r="J42" s="4">
        <v>1385</v>
      </c>
      <c r="K42" s="4">
        <v>1144</v>
      </c>
      <c r="L42" s="4">
        <v>2529</v>
      </c>
      <c r="N42">
        <v>762.6</v>
      </c>
      <c r="Z42" s="4">
        <v>164</v>
      </c>
      <c r="AA42">
        <v>762.6</v>
      </c>
    </row>
    <row r="43" spans="1:27" x14ac:dyDescent="0.3">
      <c r="A43" s="2" t="s">
        <v>1469</v>
      </c>
      <c r="B43" s="4">
        <v>106.3</v>
      </c>
      <c r="C43" s="3">
        <f t="shared" si="0"/>
        <v>1.1462152253612249E-2</v>
      </c>
      <c r="D43" s="3">
        <f t="shared" si="1"/>
        <v>8.6387647297846409E-3</v>
      </c>
      <c r="E43" s="4">
        <v>50.2</v>
      </c>
      <c r="F43" s="4">
        <v>156.5</v>
      </c>
      <c r="G43" s="4">
        <v>776</v>
      </c>
      <c r="H43" s="4">
        <v>778</v>
      </c>
      <c r="I43" s="4">
        <v>1554</v>
      </c>
      <c r="J43" s="4">
        <v>1157</v>
      </c>
      <c r="K43" s="4">
        <v>1095</v>
      </c>
      <c r="L43" s="4">
        <v>2252</v>
      </c>
      <c r="N43">
        <v>526.4</v>
      </c>
      <c r="Z43" s="4">
        <v>106.3</v>
      </c>
      <c r="AA43">
        <v>526.4</v>
      </c>
    </row>
    <row r="44" spans="1:27" x14ac:dyDescent="0.3">
      <c r="A44" s="2" t="s">
        <v>1470</v>
      </c>
      <c r="B44" s="4">
        <v>60.5</v>
      </c>
      <c r="C44" s="3">
        <f t="shared" si="0"/>
        <v>6.5236144058658614E-3</v>
      </c>
      <c r="D44" s="3">
        <f t="shared" si="1"/>
        <v>4.9167005282405524E-3</v>
      </c>
      <c r="E44" s="4">
        <v>54.4</v>
      </c>
      <c r="F44" s="4">
        <v>114.9</v>
      </c>
      <c r="G44" s="4">
        <v>813</v>
      </c>
      <c r="H44" s="4">
        <v>806</v>
      </c>
      <c r="I44" s="4">
        <v>1619</v>
      </c>
      <c r="J44" s="4">
        <v>881</v>
      </c>
      <c r="K44" s="4">
        <v>1364</v>
      </c>
      <c r="L44" s="4">
        <v>2245</v>
      </c>
      <c r="N44">
        <v>372</v>
      </c>
      <c r="Z44" s="4">
        <v>60.5</v>
      </c>
      <c r="AA44">
        <v>372</v>
      </c>
    </row>
    <row r="45" spans="1:27" x14ac:dyDescent="0.3">
      <c r="A45" s="2" t="s">
        <v>1471</v>
      </c>
      <c r="B45" s="4">
        <v>29.7</v>
      </c>
      <c r="C45" s="3">
        <f t="shared" si="0"/>
        <v>3.2025016174250594E-3</v>
      </c>
      <c r="D45" s="3">
        <f t="shared" si="1"/>
        <v>2.4136529865908165E-3</v>
      </c>
      <c r="E45" s="4">
        <v>52.5</v>
      </c>
      <c r="F45" s="4">
        <v>82.2</v>
      </c>
      <c r="G45" s="4">
        <v>814</v>
      </c>
      <c r="H45" s="4">
        <v>781</v>
      </c>
      <c r="I45" s="4">
        <v>1595</v>
      </c>
      <c r="J45" s="4">
        <v>856</v>
      </c>
      <c r="K45" s="4">
        <v>1317</v>
      </c>
      <c r="L45" s="4">
        <v>2173</v>
      </c>
      <c r="N45">
        <v>148.80000000000001</v>
      </c>
      <c r="Z45" s="4">
        <v>29.7</v>
      </c>
      <c r="AA45">
        <v>148.80000000000001</v>
      </c>
    </row>
    <row r="46" spans="1:27" x14ac:dyDescent="0.3">
      <c r="A46" s="2" t="s">
        <v>1472</v>
      </c>
      <c r="B46" s="4"/>
      <c r="C46" s="3">
        <f t="shared" si="0"/>
        <v>0</v>
      </c>
      <c r="D46" s="3">
        <f t="shared" si="1"/>
        <v>0</v>
      </c>
      <c r="E46" s="4">
        <v>44.7</v>
      </c>
      <c r="F46" s="4">
        <v>44.7</v>
      </c>
      <c r="G46" s="4">
        <v>798</v>
      </c>
      <c r="H46" s="4">
        <v>806</v>
      </c>
      <c r="I46" s="4">
        <v>1604</v>
      </c>
      <c r="J46" s="4">
        <v>653</v>
      </c>
      <c r="K46" s="4">
        <v>1287</v>
      </c>
      <c r="L46" s="4">
        <v>1940</v>
      </c>
      <c r="N46">
        <v>0</v>
      </c>
      <c r="Z46" s="4"/>
      <c r="AA46">
        <v>0</v>
      </c>
    </row>
    <row r="47" spans="1:27" x14ac:dyDescent="0.3">
      <c r="A47" s="2" t="s">
        <v>1473</v>
      </c>
      <c r="B47" s="4"/>
      <c r="C47" s="3">
        <f t="shared" si="0"/>
        <v>0</v>
      </c>
      <c r="D47" s="3">
        <f t="shared" si="1"/>
        <v>0</v>
      </c>
      <c r="E47" s="4">
        <v>25.4</v>
      </c>
      <c r="F47" s="4">
        <v>25.4</v>
      </c>
      <c r="G47" s="4">
        <v>688</v>
      </c>
      <c r="H47" s="4">
        <v>792</v>
      </c>
      <c r="I47" s="4">
        <v>1480</v>
      </c>
      <c r="J47" s="4">
        <v>734</v>
      </c>
      <c r="K47" s="4">
        <v>1402</v>
      </c>
      <c r="L47" s="4">
        <v>2136</v>
      </c>
      <c r="N47">
        <v>0</v>
      </c>
      <c r="Z47" s="4"/>
      <c r="AA47">
        <v>0</v>
      </c>
    </row>
    <row r="48" spans="1:27" x14ac:dyDescent="0.3">
      <c r="A48" s="2" t="s">
        <v>1474</v>
      </c>
      <c r="B48" s="4"/>
      <c r="C48" s="3">
        <f t="shared" si="0"/>
        <v>0</v>
      </c>
      <c r="D48" s="3">
        <f t="shared" si="1"/>
        <v>0</v>
      </c>
      <c r="E48" s="4">
        <v>41.5</v>
      </c>
      <c r="F48" s="4">
        <v>41.5</v>
      </c>
      <c r="G48" s="4">
        <v>565</v>
      </c>
      <c r="H48" s="4">
        <v>825</v>
      </c>
      <c r="I48" s="4">
        <v>1390</v>
      </c>
      <c r="J48" s="4">
        <v>669</v>
      </c>
      <c r="K48" s="4">
        <v>1181</v>
      </c>
      <c r="L48" s="4">
        <v>1850</v>
      </c>
      <c r="N48">
        <v>0</v>
      </c>
      <c r="Z48" s="4"/>
      <c r="AA48">
        <v>0</v>
      </c>
    </row>
    <row r="49" spans="1:27" x14ac:dyDescent="0.3">
      <c r="A49" s="2" t="s">
        <v>1475</v>
      </c>
      <c r="B49" s="4"/>
      <c r="C49" s="3">
        <f t="shared" si="0"/>
        <v>0</v>
      </c>
      <c r="D49" s="3">
        <f t="shared" si="1"/>
        <v>0</v>
      </c>
      <c r="E49" s="4">
        <v>37.200000000000003</v>
      </c>
      <c r="F49" s="4">
        <v>37.200000000000003</v>
      </c>
      <c r="G49" s="4">
        <v>655</v>
      </c>
      <c r="H49" s="4">
        <v>813</v>
      </c>
      <c r="I49" s="4">
        <v>1468</v>
      </c>
      <c r="J49" s="4">
        <v>543</v>
      </c>
      <c r="K49" s="4">
        <v>937</v>
      </c>
      <c r="L49" s="4">
        <v>1480</v>
      </c>
      <c r="N49">
        <v>0</v>
      </c>
      <c r="Z49" s="4"/>
      <c r="AA49">
        <v>0</v>
      </c>
    </row>
    <row r="50" spans="1:27" x14ac:dyDescent="0.3">
      <c r="A50" s="2" t="s">
        <v>1476</v>
      </c>
      <c r="B50" s="4"/>
      <c r="C50" s="3">
        <f t="shared" si="0"/>
        <v>0</v>
      </c>
      <c r="D50" s="3">
        <f t="shared" si="1"/>
        <v>0</v>
      </c>
      <c r="E50" s="4">
        <v>45</v>
      </c>
      <c r="F50" s="4">
        <v>45</v>
      </c>
      <c r="G50" s="4">
        <v>749</v>
      </c>
      <c r="H50" s="4">
        <v>826</v>
      </c>
      <c r="I50" s="4">
        <v>1575</v>
      </c>
      <c r="J50" s="4">
        <v>906</v>
      </c>
      <c r="K50" s="4">
        <v>1496</v>
      </c>
      <c r="L50" s="4">
        <v>2402</v>
      </c>
      <c r="N50">
        <v>0</v>
      </c>
      <c r="Z50" s="4"/>
      <c r="AA50">
        <v>0</v>
      </c>
    </row>
    <row r="51" spans="1:27" x14ac:dyDescent="0.3">
      <c r="A51" s="2" t="s">
        <v>1477</v>
      </c>
      <c r="B51" s="3">
        <v>66.5</v>
      </c>
      <c r="C51" s="3">
        <f t="shared" si="0"/>
        <v>7.1705844295880958E-3</v>
      </c>
      <c r="D51" s="3">
        <f t="shared" si="1"/>
        <v>5.4043071921982934E-3</v>
      </c>
      <c r="E51" s="3">
        <v>48.1</v>
      </c>
      <c r="F51" s="4">
        <v>114.6</v>
      </c>
      <c r="G51" s="4">
        <v>719</v>
      </c>
      <c r="H51" s="4">
        <v>761</v>
      </c>
      <c r="I51" s="4">
        <v>1480</v>
      </c>
      <c r="J51" s="3">
        <v>703</v>
      </c>
      <c r="K51" s="3">
        <v>1202</v>
      </c>
      <c r="L51" s="4">
        <v>1905</v>
      </c>
      <c r="N51">
        <v>115</v>
      </c>
      <c r="Z51" s="3">
        <v>66.5</v>
      </c>
      <c r="AA51">
        <v>115</v>
      </c>
    </row>
    <row r="52" spans="1:27" x14ac:dyDescent="0.3">
      <c r="A52" s="2" t="s">
        <v>1478</v>
      </c>
      <c r="B52" s="3">
        <v>106.7</v>
      </c>
      <c r="C52" s="3">
        <f t="shared" si="0"/>
        <v>1.1505283588527065E-2</v>
      </c>
      <c r="D52" s="3">
        <f t="shared" si="1"/>
        <v>8.6712718407151567E-3</v>
      </c>
      <c r="E52" s="3">
        <v>48.4</v>
      </c>
      <c r="F52" s="4">
        <v>155.1</v>
      </c>
      <c r="G52" s="4">
        <v>786</v>
      </c>
      <c r="H52" s="4">
        <v>800</v>
      </c>
      <c r="I52" s="4">
        <v>1586</v>
      </c>
      <c r="J52" s="3">
        <v>847</v>
      </c>
      <c r="K52" s="3">
        <v>1214</v>
      </c>
      <c r="L52" s="4">
        <v>2061</v>
      </c>
      <c r="N52">
        <v>504</v>
      </c>
      <c r="Z52" s="3">
        <v>106.7</v>
      </c>
      <c r="AA52">
        <v>504</v>
      </c>
    </row>
    <row r="53" spans="1:27" x14ac:dyDescent="0.3">
      <c r="A53" s="2" t="s">
        <v>1479</v>
      </c>
      <c r="B53" s="3">
        <v>133.6</v>
      </c>
      <c r="C53" s="3">
        <f t="shared" si="0"/>
        <v>1.4405865861548415E-2</v>
      </c>
      <c r="D53" s="3">
        <f t="shared" si="1"/>
        <v>1.0857375050792361E-2</v>
      </c>
      <c r="E53" s="3">
        <v>49.6</v>
      </c>
      <c r="F53" s="4">
        <v>183.2</v>
      </c>
      <c r="G53" s="3">
        <v>816</v>
      </c>
      <c r="H53" s="3">
        <v>787</v>
      </c>
      <c r="I53" s="4">
        <v>1603</v>
      </c>
      <c r="J53" s="3">
        <v>969</v>
      </c>
      <c r="K53" s="3">
        <v>1321</v>
      </c>
      <c r="L53" s="4">
        <v>2290</v>
      </c>
      <c r="N53">
        <v>644.80000000000007</v>
      </c>
      <c r="Z53" s="3">
        <v>133.6</v>
      </c>
      <c r="AA53">
        <v>644.80000000000007</v>
      </c>
    </row>
    <row r="54" spans="1:27" x14ac:dyDescent="0.3">
      <c r="A54" s="5" t="s">
        <v>1480</v>
      </c>
      <c r="B54" s="6">
        <v>667.3</v>
      </c>
      <c r="C54" s="3">
        <f t="shared" si="0"/>
        <v>7.1953849471641143E-2</v>
      </c>
      <c r="D54" s="3">
        <f t="shared" si="1"/>
        <v>5.4229987809833395E-2</v>
      </c>
      <c r="E54" s="6">
        <v>555</v>
      </c>
      <c r="F54" s="6">
        <v>1222.3</v>
      </c>
      <c r="G54" s="6">
        <v>9069</v>
      </c>
      <c r="H54" s="6">
        <v>9703</v>
      </c>
      <c r="I54" s="6">
        <v>18772</v>
      </c>
      <c r="J54" s="6">
        <v>10303</v>
      </c>
      <c r="K54" s="6">
        <v>14960</v>
      </c>
      <c r="L54" s="6">
        <v>25263</v>
      </c>
      <c r="M54" s="21">
        <v>2014</v>
      </c>
      <c r="N54" s="20">
        <v>3073.6000000000004</v>
      </c>
      <c r="Z54" s="6"/>
      <c r="AA54" s="20"/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22" workbookViewId="0">
      <selection activeCell="K25" sqref="K25"/>
    </sheetView>
  </sheetViews>
  <sheetFormatPr defaultRowHeight="14.4" x14ac:dyDescent="0.3"/>
  <cols>
    <col min="1" max="1" width="18.33203125" customWidth="1"/>
  </cols>
  <sheetData>
    <row r="1" spans="1:27" ht="25.5" customHeight="1" x14ac:dyDescent="0.3">
      <c r="A1" s="234" t="s">
        <v>1481</v>
      </c>
      <c r="B1" s="234" t="s">
        <v>1482</v>
      </c>
      <c r="C1" s="234"/>
      <c r="D1" s="234"/>
      <c r="E1" s="234"/>
      <c r="F1" s="234"/>
      <c r="G1" s="234" t="s">
        <v>1483</v>
      </c>
      <c r="H1" s="234"/>
      <c r="I1" s="234"/>
      <c r="J1" s="234" t="s">
        <v>1484</v>
      </c>
      <c r="K1" s="234"/>
      <c r="L1" s="234"/>
    </row>
    <row r="2" spans="1:27" ht="79.2" x14ac:dyDescent="0.3">
      <c r="A2" s="234"/>
      <c r="B2" s="1" t="s">
        <v>1485</v>
      </c>
      <c r="C2" s="16" t="s">
        <v>1486</v>
      </c>
      <c r="D2" s="16" t="s">
        <v>1487</v>
      </c>
      <c r="E2" s="1" t="s">
        <v>1488</v>
      </c>
      <c r="F2" s="1" t="s">
        <v>1489</v>
      </c>
      <c r="G2" s="1" t="s">
        <v>1490</v>
      </c>
      <c r="H2" s="1" t="s">
        <v>1491</v>
      </c>
      <c r="I2" s="1" t="s">
        <v>1492</v>
      </c>
      <c r="J2" s="1" t="s">
        <v>1493</v>
      </c>
      <c r="K2" s="1" t="s">
        <v>1494</v>
      </c>
      <c r="L2" s="1" t="s">
        <v>1495</v>
      </c>
      <c r="N2" s="18" t="s">
        <v>1496</v>
      </c>
      <c r="Z2" s="14" t="s">
        <v>1497</v>
      </c>
      <c r="AA2" s="18" t="s">
        <v>1498</v>
      </c>
    </row>
    <row r="3" spans="1:27" x14ac:dyDescent="0.3">
      <c r="A3" s="2" t="s">
        <v>1499</v>
      </c>
      <c r="B3" s="3">
        <v>36.22</v>
      </c>
      <c r="C3" s="3">
        <f>B3/6423.7</f>
        <v>5.6384949483942277E-3</v>
      </c>
      <c r="D3" s="3">
        <f>B3/8387.21</f>
        <v>4.3184801620562742E-3</v>
      </c>
      <c r="E3" s="3">
        <v>18</v>
      </c>
      <c r="F3" s="4">
        <v>54.22</v>
      </c>
      <c r="G3" s="3">
        <v>376</v>
      </c>
      <c r="H3" s="3">
        <v>412</v>
      </c>
      <c r="I3" s="4">
        <v>788</v>
      </c>
      <c r="J3" s="3">
        <v>698</v>
      </c>
      <c r="K3" s="3">
        <v>770</v>
      </c>
      <c r="L3" s="4">
        <v>1468</v>
      </c>
      <c r="N3">
        <v>709.9</v>
      </c>
      <c r="Z3" s="3">
        <v>36.22</v>
      </c>
      <c r="AA3">
        <v>709.9</v>
      </c>
    </row>
    <row r="4" spans="1:27" x14ac:dyDescent="0.3">
      <c r="A4" s="2" t="s">
        <v>1500</v>
      </c>
      <c r="B4" s="3">
        <v>51</v>
      </c>
      <c r="C4" s="3">
        <f t="shared" ref="C4:C41" si="0">B4/6423.7</f>
        <v>7.939349596027212E-3</v>
      </c>
      <c r="D4" s="3">
        <f t="shared" ref="D4:D41" si="1">B4/8387.21</f>
        <v>6.0806871414928214E-3</v>
      </c>
      <c r="E4" s="3">
        <v>17</v>
      </c>
      <c r="F4" s="4">
        <v>68</v>
      </c>
      <c r="G4" s="3">
        <v>482</v>
      </c>
      <c r="H4" s="3">
        <v>481</v>
      </c>
      <c r="I4" s="4">
        <v>963</v>
      </c>
      <c r="J4" s="3">
        <v>711</v>
      </c>
      <c r="K4" s="3">
        <v>760</v>
      </c>
      <c r="L4" s="4">
        <v>1471</v>
      </c>
      <c r="N4">
        <v>852.59999999999991</v>
      </c>
      <c r="Z4" s="3">
        <v>51</v>
      </c>
      <c r="AA4">
        <v>852.59999999999991</v>
      </c>
    </row>
    <row r="5" spans="1:27" x14ac:dyDescent="0.3">
      <c r="A5" s="2" t="s">
        <v>1501</v>
      </c>
      <c r="B5" s="3">
        <v>39.06</v>
      </c>
      <c r="C5" s="3">
        <f t="shared" si="0"/>
        <v>6.0806077494279E-3</v>
      </c>
      <c r="D5" s="3">
        <f t="shared" si="1"/>
        <v>4.6570909754256786E-3</v>
      </c>
      <c r="E5" s="3">
        <v>14.4</v>
      </c>
      <c r="F5" s="4">
        <v>53.46</v>
      </c>
      <c r="G5" s="3">
        <v>395</v>
      </c>
      <c r="H5" s="3">
        <v>438</v>
      </c>
      <c r="I5" s="4">
        <v>833</v>
      </c>
      <c r="J5" s="3">
        <v>733</v>
      </c>
      <c r="K5" s="3">
        <v>788</v>
      </c>
      <c r="L5" s="4">
        <v>1521</v>
      </c>
      <c r="N5">
        <v>530.1</v>
      </c>
      <c r="Z5" s="3">
        <v>39.06</v>
      </c>
      <c r="AA5">
        <v>530.1</v>
      </c>
    </row>
    <row r="6" spans="1:27" x14ac:dyDescent="0.3">
      <c r="A6" s="2" t="s">
        <v>1502</v>
      </c>
      <c r="B6" s="3">
        <v>11.05</v>
      </c>
      <c r="C6" s="3">
        <f t="shared" si="0"/>
        <v>1.7201924124725628E-3</v>
      </c>
      <c r="D6" s="3">
        <f t="shared" si="1"/>
        <v>1.3174822139901112E-3</v>
      </c>
      <c r="E6" s="3">
        <v>9</v>
      </c>
      <c r="F6" s="4">
        <v>20.05</v>
      </c>
      <c r="G6" s="3">
        <v>392</v>
      </c>
      <c r="H6" s="3">
        <v>444</v>
      </c>
      <c r="I6" s="4">
        <v>836</v>
      </c>
      <c r="J6" s="3">
        <v>702</v>
      </c>
      <c r="K6" s="3">
        <v>762</v>
      </c>
      <c r="L6" s="4">
        <v>1464</v>
      </c>
      <c r="N6">
        <v>118.80000000000001</v>
      </c>
      <c r="Z6" s="3">
        <v>11.05</v>
      </c>
      <c r="AA6">
        <v>118.80000000000001</v>
      </c>
    </row>
    <row r="7" spans="1:27" x14ac:dyDescent="0.3">
      <c r="A7" s="2" t="s">
        <v>1503</v>
      </c>
      <c r="B7" s="3"/>
      <c r="C7" s="3">
        <f t="shared" si="0"/>
        <v>0</v>
      </c>
      <c r="D7" s="3">
        <f t="shared" si="1"/>
        <v>0</v>
      </c>
      <c r="E7" s="3">
        <v>13.12</v>
      </c>
      <c r="F7" s="4">
        <v>13.12</v>
      </c>
      <c r="G7" s="3">
        <v>424</v>
      </c>
      <c r="H7" s="3">
        <v>496</v>
      </c>
      <c r="I7" s="4">
        <v>920</v>
      </c>
      <c r="J7" s="3">
        <v>688</v>
      </c>
      <c r="K7" s="3">
        <v>738</v>
      </c>
      <c r="L7" s="4">
        <v>1426</v>
      </c>
      <c r="N7">
        <v>0</v>
      </c>
      <c r="Z7" s="3"/>
      <c r="AA7">
        <v>0</v>
      </c>
    </row>
    <row r="8" spans="1:27" x14ac:dyDescent="0.3">
      <c r="A8" s="2" t="s">
        <v>1504</v>
      </c>
      <c r="B8" s="3"/>
      <c r="C8" s="3">
        <f t="shared" si="0"/>
        <v>0</v>
      </c>
      <c r="D8" s="3">
        <f t="shared" si="1"/>
        <v>0</v>
      </c>
      <c r="E8" s="3">
        <v>8.11</v>
      </c>
      <c r="F8" s="4">
        <v>8.11</v>
      </c>
      <c r="G8" s="3">
        <v>363</v>
      </c>
      <c r="H8" s="3">
        <v>568</v>
      </c>
      <c r="I8" s="4">
        <v>931</v>
      </c>
      <c r="J8" s="3">
        <v>732</v>
      </c>
      <c r="K8" s="3">
        <v>781</v>
      </c>
      <c r="L8" s="4">
        <v>1513</v>
      </c>
      <c r="N8">
        <v>0</v>
      </c>
      <c r="Z8" s="3"/>
      <c r="AA8">
        <v>0</v>
      </c>
    </row>
    <row r="9" spans="1:27" x14ac:dyDescent="0.3">
      <c r="A9" s="2" t="s">
        <v>1505</v>
      </c>
      <c r="B9" s="3"/>
      <c r="C9" s="3">
        <f t="shared" si="0"/>
        <v>0</v>
      </c>
      <c r="D9" s="3">
        <f t="shared" si="1"/>
        <v>0</v>
      </c>
      <c r="E9" s="3">
        <v>18.13</v>
      </c>
      <c r="F9" s="4">
        <v>18.13</v>
      </c>
      <c r="G9" s="3">
        <v>320</v>
      </c>
      <c r="H9" s="3">
        <v>458</v>
      </c>
      <c r="I9" s="4">
        <v>778</v>
      </c>
      <c r="J9" s="3">
        <v>714</v>
      </c>
      <c r="K9" s="3">
        <v>773</v>
      </c>
      <c r="L9" s="4">
        <v>1487</v>
      </c>
      <c r="N9">
        <v>0</v>
      </c>
      <c r="Z9" s="3"/>
      <c r="AA9">
        <v>0</v>
      </c>
    </row>
    <row r="10" spans="1:27" x14ac:dyDescent="0.3">
      <c r="A10" s="2" t="s">
        <v>1506</v>
      </c>
      <c r="B10" s="3"/>
      <c r="C10" s="3">
        <f t="shared" si="0"/>
        <v>0</v>
      </c>
      <c r="D10" s="3">
        <f t="shared" si="1"/>
        <v>0</v>
      </c>
      <c r="E10" s="3">
        <v>20.04</v>
      </c>
      <c r="F10" s="4">
        <v>20.04</v>
      </c>
      <c r="G10" s="3">
        <v>380</v>
      </c>
      <c r="H10" s="3">
        <v>515</v>
      </c>
      <c r="I10" s="4">
        <v>895</v>
      </c>
      <c r="J10" s="3">
        <v>705</v>
      </c>
      <c r="K10" s="3">
        <v>770</v>
      </c>
      <c r="L10" s="4">
        <v>1475</v>
      </c>
      <c r="N10">
        <v>0</v>
      </c>
      <c r="Z10" s="3"/>
      <c r="AA10">
        <v>0</v>
      </c>
    </row>
    <row r="11" spans="1:27" x14ac:dyDescent="0.3">
      <c r="A11" s="2" t="s">
        <v>1507</v>
      </c>
      <c r="B11" s="3"/>
      <c r="C11" s="3">
        <f t="shared" si="0"/>
        <v>0</v>
      </c>
      <c r="D11" s="3">
        <f t="shared" si="1"/>
        <v>0</v>
      </c>
      <c r="E11" s="3">
        <v>22.2</v>
      </c>
      <c r="F11" s="4">
        <v>22.2</v>
      </c>
      <c r="G11" s="3">
        <v>426</v>
      </c>
      <c r="H11" s="3">
        <v>540</v>
      </c>
      <c r="I11" s="4">
        <v>966</v>
      </c>
      <c r="J11" s="3">
        <v>686</v>
      </c>
      <c r="K11" s="3">
        <v>750</v>
      </c>
      <c r="L11" s="4">
        <v>1436</v>
      </c>
      <c r="N11">
        <v>0</v>
      </c>
      <c r="Z11" s="3"/>
      <c r="AA11">
        <v>0</v>
      </c>
    </row>
    <row r="12" spans="1:27" x14ac:dyDescent="0.3">
      <c r="A12" s="2" t="s">
        <v>1508</v>
      </c>
      <c r="B12" s="3">
        <v>30.08</v>
      </c>
      <c r="C12" s="3">
        <f t="shared" si="0"/>
        <v>4.6826595264411472E-3</v>
      </c>
      <c r="D12" s="3">
        <f t="shared" si="1"/>
        <v>3.5864131218843933E-3</v>
      </c>
      <c r="E12" s="3">
        <v>9.3000000000000007</v>
      </c>
      <c r="F12" s="4">
        <v>39.380000000000003</v>
      </c>
      <c r="G12" s="3">
        <v>398</v>
      </c>
      <c r="H12" s="3">
        <v>472</v>
      </c>
      <c r="I12" s="4">
        <v>870</v>
      </c>
      <c r="J12" s="3">
        <v>703</v>
      </c>
      <c r="K12" s="3">
        <v>753</v>
      </c>
      <c r="L12" s="4">
        <v>1456</v>
      </c>
      <c r="N12">
        <v>98</v>
      </c>
      <c r="Z12" s="3">
        <v>30.08</v>
      </c>
      <c r="AA12">
        <v>98</v>
      </c>
    </row>
    <row r="13" spans="1:27" x14ac:dyDescent="0.3">
      <c r="A13" s="2" t="s">
        <v>1509</v>
      </c>
      <c r="B13" s="3">
        <v>30.44</v>
      </c>
      <c r="C13" s="3">
        <f t="shared" si="0"/>
        <v>4.7387019941778109E-3</v>
      </c>
      <c r="D13" s="3">
        <f t="shared" si="1"/>
        <v>3.6293356193537545E-3</v>
      </c>
      <c r="E13" s="3">
        <v>18</v>
      </c>
      <c r="F13" s="4">
        <v>48.44</v>
      </c>
      <c r="G13" s="3">
        <v>423</v>
      </c>
      <c r="H13" s="3">
        <v>501</v>
      </c>
      <c r="I13" s="4">
        <v>924</v>
      </c>
      <c r="J13" s="3">
        <v>740</v>
      </c>
      <c r="K13" s="3">
        <v>750</v>
      </c>
      <c r="L13" s="4">
        <v>1490</v>
      </c>
      <c r="N13">
        <v>420</v>
      </c>
      <c r="Z13" s="3">
        <v>30.44</v>
      </c>
      <c r="AA13">
        <v>420</v>
      </c>
    </row>
    <row r="14" spans="1:27" x14ac:dyDescent="0.3">
      <c r="A14" s="2" t="s">
        <v>1510</v>
      </c>
      <c r="B14" s="3">
        <v>49.26</v>
      </c>
      <c r="C14" s="3">
        <f t="shared" si="0"/>
        <v>7.6684776686333422E-3</v>
      </c>
      <c r="D14" s="3">
        <f t="shared" si="1"/>
        <v>5.8732284037242427E-3</v>
      </c>
      <c r="E14" s="3">
        <v>19</v>
      </c>
      <c r="F14" s="4">
        <v>68.260000000000005</v>
      </c>
      <c r="G14" s="3">
        <v>459</v>
      </c>
      <c r="H14" s="3">
        <v>555</v>
      </c>
      <c r="I14" s="4">
        <v>1014</v>
      </c>
      <c r="J14" s="3">
        <v>756</v>
      </c>
      <c r="K14" s="3">
        <v>768</v>
      </c>
      <c r="L14" s="4">
        <v>1524</v>
      </c>
      <c r="N14">
        <v>737.80000000000007</v>
      </c>
      <c r="Z14" s="3">
        <v>49.26</v>
      </c>
      <c r="AA14">
        <v>737.80000000000007</v>
      </c>
    </row>
    <row r="15" spans="1:27" x14ac:dyDescent="0.3">
      <c r="A15" s="5" t="s">
        <v>1511</v>
      </c>
      <c r="B15" s="6">
        <v>247.11</v>
      </c>
      <c r="C15" s="3">
        <f t="shared" si="0"/>
        <v>3.8468483895574203E-2</v>
      </c>
      <c r="D15" s="3">
        <f t="shared" si="1"/>
        <v>2.9462717637927276E-2</v>
      </c>
      <c r="E15" s="6">
        <v>186.3</v>
      </c>
      <c r="F15" s="6">
        <v>433.41</v>
      </c>
      <c r="G15" s="6">
        <v>4838</v>
      </c>
      <c r="H15" s="6">
        <v>5880</v>
      </c>
      <c r="I15" s="6">
        <v>10718</v>
      </c>
      <c r="J15" s="6">
        <v>8568</v>
      </c>
      <c r="K15" s="6">
        <v>9163</v>
      </c>
      <c r="L15" s="6">
        <v>17731</v>
      </c>
      <c r="M15" s="21">
        <v>2012</v>
      </c>
      <c r="N15" s="20">
        <v>3467.2000000000003</v>
      </c>
      <c r="Z15" s="6"/>
      <c r="AA15" s="20"/>
    </row>
    <row r="16" spans="1:27" x14ac:dyDescent="0.3">
      <c r="A16" s="2" t="s">
        <v>1512</v>
      </c>
      <c r="B16" s="3">
        <v>42.38</v>
      </c>
      <c r="C16" s="3">
        <f t="shared" si="0"/>
        <v>6.597443840777123E-3</v>
      </c>
      <c r="D16" s="3">
        <f t="shared" si="1"/>
        <v>5.0529317854208977E-3</v>
      </c>
      <c r="E16" s="3">
        <v>18</v>
      </c>
      <c r="F16" s="4">
        <v>60.38</v>
      </c>
      <c r="G16" s="3">
        <v>450</v>
      </c>
      <c r="H16" s="3">
        <v>556</v>
      </c>
      <c r="I16" s="4">
        <v>1006</v>
      </c>
      <c r="J16" s="3">
        <v>707</v>
      </c>
      <c r="K16" s="3">
        <v>740</v>
      </c>
      <c r="L16" s="4">
        <v>1447</v>
      </c>
      <c r="N16">
        <v>756.4</v>
      </c>
      <c r="Z16" s="3">
        <v>42.38</v>
      </c>
      <c r="AA16">
        <v>756.4</v>
      </c>
    </row>
    <row r="17" spans="1:27" x14ac:dyDescent="0.3">
      <c r="A17" s="2" t="s">
        <v>1513</v>
      </c>
      <c r="B17" s="3">
        <v>30.07</v>
      </c>
      <c r="C17" s="3">
        <f t="shared" si="0"/>
        <v>4.6811027912262403E-3</v>
      </c>
      <c r="D17" s="3">
        <f t="shared" si="1"/>
        <v>3.5852208302880224E-3</v>
      </c>
      <c r="E17" s="3">
        <v>21</v>
      </c>
      <c r="F17" s="4">
        <v>51.07</v>
      </c>
      <c r="G17" s="3">
        <v>468</v>
      </c>
      <c r="H17" s="3">
        <v>564</v>
      </c>
      <c r="I17" s="4">
        <v>1032</v>
      </c>
      <c r="J17" s="3">
        <v>711</v>
      </c>
      <c r="K17" s="3">
        <v>742</v>
      </c>
      <c r="L17" s="4">
        <v>1453</v>
      </c>
      <c r="N17">
        <v>537.6</v>
      </c>
      <c r="Z17" s="3">
        <v>30.07</v>
      </c>
      <c r="AA17">
        <v>537.6</v>
      </c>
    </row>
    <row r="18" spans="1:27" x14ac:dyDescent="0.3">
      <c r="A18" s="2" t="s">
        <v>1514</v>
      </c>
      <c r="B18" s="3">
        <v>54.76</v>
      </c>
      <c r="C18" s="3">
        <f t="shared" si="0"/>
        <v>8.5246820368323553E-3</v>
      </c>
      <c r="D18" s="3">
        <f t="shared" si="1"/>
        <v>6.5289887817283699E-3</v>
      </c>
      <c r="E18" s="3">
        <v>24</v>
      </c>
      <c r="F18" s="4">
        <v>78.760000000000005</v>
      </c>
      <c r="G18" s="3">
        <v>464</v>
      </c>
      <c r="H18" s="3">
        <v>568</v>
      </c>
      <c r="I18" s="4">
        <v>1032</v>
      </c>
      <c r="J18" s="3">
        <v>714</v>
      </c>
      <c r="K18" s="3">
        <v>733</v>
      </c>
      <c r="L18" s="4">
        <v>1447</v>
      </c>
      <c r="N18">
        <v>657.19999999999993</v>
      </c>
      <c r="Z18" s="3">
        <v>54.76</v>
      </c>
      <c r="AA18">
        <v>657.19999999999993</v>
      </c>
    </row>
    <row r="19" spans="1:27" x14ac:dyDescent="0.3">
      <c r="A19" s="2" t="s">
        <v>1515</v>
      </c>
      <c r="B19" s="3">
        <v>26.7</v>
      </c>
      <c r="C19" s="3">
        <f t="shared" si="0"/>
        <v>4.1564830238024816E-3</v>
      </c>
      <c r="D19" s="3">
        <f t="shared" si="1"/>
        <v>3.1834185623109473E-3</v>
      </c>
      <c r="E19" s="3">
        <v>16</v>
      </c>
      <c r="F19" s="4">
        <v>42.7</v>
      </c>
      <c r="G19" s="3">
        <v>457</v>
      </c>
      <c r="H19" s="3">
        <v>529</v>
      </c>
      <c r="I19" s="4">
        <v>986</v>
      </c>
      <c r="J19" s="3">
        <v>723</v>
      </c>
      <c r="K19" s="3">
        <v>713</v>
      </c>
      <c r="L19" s="4">
        <v>1436</v>
      </c>
      <c r="N19">
        <v>156.39999999999998</v>
      </c>
      <c r="Z19" s="3">
        <v>26.7</v>
      </c>
      <c r="AA19">
        <v>156.39999999999998</v>
      </c>
    </row>
    <row r="20" spans="1:27" x14ac:dyDescent="0.3">
      <c r="A20" s="2" t="s">
        <v>1516</v>
      </c>
      <c r="B20" s="3"/>
      <c r="C20" s="3">
        <f t="shared" si="0"/>
        <v>0</v>
      </c>
      <c r="D20" s="3">
        <f t="shared" si="1"/>
        <v>0</v>
      </c>
      <c r="E20" s="3">
        <v>20.28</v>
      </c>
      <c r="F20" s="4">
        <v>20.28</v>
      </c>
      <c r="G20" s="3">
        <v>434</v>
      </c>
      <c r="H20" s="3">
        <v>522</v>
      </c>
      <c r="I20" s="4">
        <v>956</v>
      </c>
      <c r="J20" s="3">
        <v>690</v>
      </c>
      <c r="K20" s="3">
        <v>703</v>
      </c>
      <c r="L20" s="4">
        <v>1393</v>
      </c>
      <c r="N20">
        <v>0</v>
      </c>
      <c r="Z20" s="3"/>
      <c r="AA20">
        <v>0</v>
      </c>
    </row>
    <row r="21" spans="1:27" x14ac:dyDescent="0.3">
      <c r="A21" s="2" t="s">
        <v>1517</v>
      </c>
      <c r="B21" s="3"/>
      <c r="C21" s="3">
        <f t="shared" si="0"/>
        <v>0</v>
      </c>
      <c r="D21" s="3">
        <f t="shared" si="1"/>
        <v>0</v>
      </c>
      <c r="E21" s="3">
        <v>7.16</v>
      </c>
      <c r="F21" s="4">
        <v>7.16</v>
      </c>
      <c r="G21" s="3">
        <v>349</v>
      </c>
      <c r="H21" s="3">
        <v>643</v>
      </c>
      <c r="I21" s="4">
        <v>992</v>
      </c>
      <c r="J21" s="3">
        <v>666</v>
      </c>
      <c r="K21" s="3">
        <v>744</v>
      </c>
      <c r="L21" s="4">
        <v>1410</v>
      </c>
      <c r="N21">
        <v>0</v>
      </c>
      <c r="Z21" s="3"/>
      <c r="AA21">
        <v>0</v>
      </c>
    </row>
    <row r="22" spans="1:27" x14ac:dyDescent="0.3">
      <c r="A22" s="2" t="s">
        <v>1518</v>
      </c>
      <c r="B22" s="3"/>
      <c r="C22" s="3">
        <f t="shared" si="0"/>
        <v>0</v>
      </c>
      <c r="D22" s="3">
        <f t="shared" si="1"/>
        <v>0</v>
      </c>
      <c r="E22" s="3">
        <v>20.5</v>
      </c>
      <c r="F22" s="4">
        <v>20.5</v>
      </c>
      <c r="G22" s="3">
        <v>396</v>
      </c>
      <c r="H22" s="3">
        <v>565</v>
      </c>
      <c r="I22" s="4">
        <v>961</v>
      </c>
      <c r="J22" s="3">
        <v>642</v>
      </c>
      <c r="K22" s="3">
        <v>734</v>
      </c>
      <c r="L22" s="4">
        <v>1376</v>
      </c>
      <c r="N22">
        <v>0</v>
      </c>
      <c r="Z22" s="3"/>
      <c r="AA22">
        <v>0</v>
      </c>
    </row>
    <row r="23" spans="1:27" x14ac:dyDescent="0.3">
      <c r="A23" s="2" t="s">
        <v>1519</v>
      </c>
      <c r="B23" s="3"/>
      <c r="C23" s="3">
        <f t="shared" si="0"/>
        <v>0</v>
      </c>
      <c r="D23" s="3">
        <f t="shared" si="1"/>
        <v>0</v>
      </c>
      <c r="E23" s="3">
        <v>20.5</v>
      </c>
      <c r="F23" s="4">
        <v>20.5</v>
      </c>
      <c r="G23" s="3">
        <v>418</v>
      </c>
      <c r="H23" s="3">
        <v>616</v>
      </c>
      <c r="I23" s="4">
        <v>1034</v>
      </c>
      <c r="J23" s="3">
        <v>621</v>
      </c>
      <c r="K23" s="3">
        <v>808</v>
      </c>
      <c r="L23" s="4">
        <v>1429</v>
      </c>
      <c r="N23">
        <v>0</v>
      </c>
      <c r="Z23" s="3"/>
      <c r="AA23">
        <v>0</v>
      </c>
    </row>
    <row r="24" spans="1:27" x14ac:dyDescent="0.3">
      <c r="A24" s="2" t="s">
        <v>1520</v>
      </c>
      <c r="B24" s="3"/>
      <c r="C24" s="3">
        <f t="shared" si="0"/>
        <v>0</v>
      </c>
      <c r="D24" s="3">
        <f t="shared" si="1"/>
        <v>0</v>
      </c>
      <c r="E24" s="3">
        <v>23.38</v>
      </c>
      <c r="F24" s="4">
        <v>23.38</v>
      </c>
      <c r="G24" s="3">
        <v>454</v>
      </c>
      <c r="H24" s="3">
        <v>603</v>
      </c>
      <c r="I24" s="4">
        <v>1057</v>
      </c>
      <c r="J24" s="3">
        <v>643</v>
      </c>
      <c r="K24" s="3">
        <v>777</v>
      </c>
      <c r="L24" s="4">
        <v>1420</v>
      </c>
      <c r="N24">
        <v>0</v>
      </c>
      <c r="Z24" s="3"/>
      <c r="AA24">
        <v>0</v>
      </c>
    </row>
    <row r="25" spans="1:27" x14ac:dyDescent="0.3">
      <c r="A25" s="2" t="s">
        <v>1521</v>
      </c>
      <c r="B25" s="7">
        <v>38.130000000000003</v>
      </c>
      <c r="C25" s="3">
        <f t="shared" si="0"/>
        <v>5.935831374441522E-3</v>
      </c>
      <c r="D25" s="3">
        <f t="shared" si="1"/>
        <v>4.5462078569631628E-3</v>
      </c>
      <c r="E25" s="3">
        <v>18</v>
      </c>
      <c r="F25" s="4">
        <v>56.13</v>
      </c>
      <c r="G25" s="3">
        <v>458</v>
      </c>
      <c r="H25" s="3">
        <v>557</v>
      </c>
      <c r="I25" s="4">
        <v>1015</v>
      </c>
      <c r="J25" s="3">
        <v>690</v>
      </c>
      <c r="K25" s="3">
        <v>782</v>
      </c>
      <c r="L25" s="4">
        <v>1472</v>
      </c>
      <c r="N25">
        <v>269.70000000000005</v>
      </c>
      <c r="Z25" s="7">
        <v>38.130000000000003</v>
      </c>
      <c r="AA25">
        <v>269.70000000000005</v>
      </c>
    </row>
    <row r="26" spans="1:27" x14ac:dyDescent="0.3">
      <c r="A26" s="2" t="s">
        <v>1522</v>
      </c>
      <c r="B26" s="3">
        <v>42.66</v>
      </c>
      <c r="C26" s="3">
        <f t="shared" si="0"/>
        <v>6.6410324267945258E-3</v>
      </c>
      <c r="D26" s="3">
        <f t="shared" si="1"/>
        <v>5.0863159501192889E-3</v>
      </c>
      <c r="E26" s="3">
        <v>17</v>
      </c>
      <c r="F26" s="4">
        <v>59.66</v>
      </c>
      <c r="G26" s="3">
        <v>469</v>
      </c>
      <c r="H26" s="3">
        <v>570</v>
      </c>
      <c r="I26" s="4">
        <v>1039</v>
      </c>
      <c r="J26" s="3">
        <v>740</v>
      </c>
      <c r="K26" s="3">
        <v>780</v>
      </c>
      <c r="L26" s="4">
        <v>1520</v>
      </c>
      <c r="N26">
        <v>375</v>
      </c>
      <c r="Z26" s="3">
        <v>42.66</v>
      </c>
      <c r="AA26">
        <v>375</v>
      </c>
    </row>
    <row r="27" spans="1:27" x14ac:dyDescent="0.3">
      <c r="A27" s="2" t="s">
        <v>1523</v>
      </c>
      <c r="B27" s="3">
        <v>37.47</v>
      </c>
      <c r="C27" s="3">
        <f t="shared" si="0"/>
        <v>5.8330868502576398E-3</v>
      </c>
      <c r="D27" s="3">
        <f t="shared" si="1"/>
        <v>4.4675166116026665E-3</v>
      </c>
      <c r="E27" s="3">
        <v>21</v>
      </c>
      <c r="F27" s="4">
        <v>58.47</v>
      </c>
      <c r="G27" s="3">
        <v>463</v>
      </c>
      <c r="H27" s="3">
        <v>579</v>
      </c>
      <c r="I27" s="4">
        <v>1042</v>
      </c>
      <c r="J27" s="3">
        <v>743</v>
      </c>
      <c r="K27" s="3">
        <v>740</v>
      </c>
      <c r="L27" s="4">
        <v>1483</v>
      </c>
      <c r="N27">
        <v>576.6</v>
      </c>
      <c r="Z27" s="3">
        <v>37.47</v>
      </c>
      <c r="AA27">
        <v>576.6</v>
      </c>
    </row>
    <row r="28" spans="1:27" x14ac:dyDescent="0.3">
      <c r="A28" s="5" t="s">
        <v>1524</v>
      </c>
      <c r="B28" s="6">
        <v>272.17</v>
      </c>
      <c r="C28" s="3">
        <f t="shared" si="0"/>
        <v>4.2369662344131892E-2</v>
      </c>
      <c r="D28" s="3">
        <f t="shared" si="1"/>
        <v>3.2450600378433357E-2</v>
      </c>
      <c r="E28" s="6">
        <v>226.82</v>
      </c>
      <c r="F28" s="6">
        <v>498.99</v>
      </c>
      <c r="G28" s="6">
        <v>5280</v>
      </c>
      <c r="H28" s="6">
        <v>6872</v>
      </c>
      <c r="I28" s="6">
        <v>12152</v>
      </c>
      <c r="J28" s="6">
        <v>8290</v>
      </c>
      <c r="K28" s="6">
        <v>8996</v>
      </c>
      <c r="L28" s="6">
        <v>17286</v>
      </c>
      <c r="M28" s="21">
        <v>2013</v>
      </c>
      <c r="N28" s="20">
        <v>3328.9</v>
      </c>
      <c r="Z28" s="6"/>
      <c r="AA28" s="20"/>
    </row>
    <row r="29" spans="1:27" x14ac:dyDescent="0.3">
      <c r="A29" s="2" t="s">
        <v>1525</v>
      </c>
      <c r="B29" s="3">
        <v>50</v>
      </c>
      <c r="C29" s="3">
        <f t="shared" si="0"/>
        <v>7.7836760745364827E-3</v>
      </c>
      <c r="D29" s="3">
        <f t="shared" si="1"/>
        <v>5.9614579818557068E-3</v>
      </c>
      <c r="E29" s="3">
        <v>22.73</v>
      </c>
      <c r="F29" s="4">
        <v>72.73</v>
      </c>
      <c r="G29" s="3">
        <v>477</v>
      </c>
      <c r="H29" s="3">
        <v>593</v>
      </c>
      <c r="I29" s="4">
        <v>1070</v>
      </c>
      <c r="J29" s="3">
        <v>744</v>
      </c>
      <c r="K29" s="3">
        <v>766</v>
      </c>
      <c r="L29" s="4">
        <v>1510</v>
      </c>
      <c r="N29">
        <v>762.6</v>
      </c>
      <c r="Z29" s="3">
        <v>50</v>
      </c>
      <c r="AA29">
        <v>762.6</v>
      </c>
    </row>
    <row r="30" spans="1:27" x14ac:dyDescent="0.3">
      <c r="A30" s="2" t="s">
        <v>1526</v>
      </c>
      <c r="B30" s="3">
        <v>40</v>
      </c>
      <c r="C30" s="3">
        <f t="shared" si="0"/>
        <v>6.2269408596291858E-3</v>
      </c>
      <c r="D30" s="3">
        <f t="shared" si="1"/>
        <v>4.7691663854845653E-3</v>
      </c>
      <c r="E30" s="3">
        <v>15.13</v>
      </c>
      <c r="F30" s="4">
        <v>55.13</v>
      </c>
      <c r="G30" s="3">
        <v>484</v>
      </c>
      <c r="H30" s="3">
        <v>591</v>
      </c>
      <c r="I30" s="4">
        <v>1075</v>
      </c>
      <c r="J30" s="3">
        <v>712</v>
      </c>
      <c r="K30" s="3">
        <v>709</v>
      </c>
      <c r="L30" s="4">
        <v>1421</v>
      </c>
      <c r="N30">
        <v>526.4</v>
      </c>
      <c r="Z30" s="3">
        <v>40</v>
      </c>
      <c r="AA30">
        <v>526.4</v>
      </c>
    </row>
    <row r="31" spans="1:27" x14ac:dyDescent="0.3">
      <c r="A31" s="2" t="s">
        <v>1527</v>
      </c>
      <c r="B31" s="3">
        <v>32</v>
      </c>
      <c r="C31" s="3">
        <f t="shared" si="0"/>
        <v>4.9815526877033485E-3</v>
      </c>
      <c r="D31" s="3">
        <f t="shared" si="1"/>
        <v>3.8153331083876528E-3</v>
      </c>
      <c r="E31" s="3">
        <v>12.6</v>
      </c>
      <c r="F31" s="4">
        <v>44.6</v>
      </c>
      <c r="G31" s="3">
        <v>502</v>
      </c>
      <c r="H31" s="3">
        <v>529</v>
      </c>
      <c r="I31" s="4">
        <v>1031</v>
      </c>
      <c r="J31" s="3">
        <v>698</v>
      </c>
      <c r="K31" s="3">
        <v>783</v>
      </c>
      <c r="L31" s="4">
        <v>1481</v>
      </c>
      <c r="N31">
        <v>372</v>
      </c>
      <c r="Z31" s="3">
        <v>32</v>
      </c>
      <c r="AA31">
        <v>372</v>
      </c>
    </row>
    <row r="32" spans="1:27" x14ac:dyDescent="0.3">
      <c r="A32" s="2" t="s">
        <v>1528</v>
      </c>
      <c r="B32" s="3">
        <v>20.5</v>
      </c>
      <c r="C32" s="3">
        <f t="shared" si="0"/>
        <v>3.1913071905599576E-3</v>
      </c>
      <c r="D32" s="3">
        <f t="shared" si="1"/>
        <v>2.4441977725608399E-3</v>
      </c>
      <c r="E32" s="3">
        <v>11</v>
      </c>
      <c r="F32" s="4">
        <v>31.5</v>
      </c>
      <c r="G32" s="7">
        <v>525</v>
      </c>
      <c r="H32" s="3">
        <v>554</v>
      </c>
      <c r="I32" s="4">
        <v>1079</v>
      </c>
      <c r="J32" s="3">
        <v>656</v>
      </c>
      <c r="K32" s="3">
        <v>727</v>
      </c>
      <c r="L32" s="4">
        <v>1383</v>
      </c>
      <c r="N32">
        <v>148.80000000000001</v>
      </c>
      <c r="Z32" s="3">
        <v>20.5</v>
      </c>
      <c r="AA32">
        <v>148.80000000000001</v>
      </c>
    </row>
    <row r="33" spans="1:27" x14ac:dyDescent="0.3">
      <c r="A33" s="2" t="s">
        <v>1529</v>
      </c>
      <c r="B33" s="3"/>
      <c r="C33" s="3">
        <f t="shared" si="0"/>
        <v>0</v>
      </c>
      <c r="D33" s="3">
        <f t="shared" si="1"/>
        <v>0</v>
      </c>
      <c r="E33" s="3">
        <v>19.57</v>
      </c>
      <c r="F33" s="4">
        <v>19.57</v>
      </c>
      <c r="G33" s="3">
        <v>468</v>
      </c>
      <c r="H33" s="3">
        <v>637</v>
      </c>
      <c r="I33" s="4">
        <v>1105</v>
      </c>
      <c r="J33" s="3">
        <v>643</v>
      </c>
      <c r="K33" s="3">
        <v>751</v>
      </c>
      <c r="L33" s="4">
        <v>1394</v>
      </c>
      <c r="N33">
        <v>0</v>
      </c>
      <c r="Z33" s="3"/>
      <c r="AA33">
        <v>0</v>
      </c>
    </row>
    <row r="34" spans="1:27" x14ac:dyDescent="0.3">
      <c r="A34" s="2" t="s">
        <v>1530</v>
      </c>
      <c r="B34" s="3"/>
      <c r="C34" s="3">
        <f t="shared" si="0"/>
        <v>0</v>
      </c>
      <c r="D34" s="3">
        <f t="shared" si="1"/>
        <v>0</v>
      </c>
      <c r="E34" s="3">
        <v>11.67</v>
      </c>
      <c r="F34" s="4">
        <v>11.67</v>
      </c>
      <c r="G34" s="3">
        <v>400</v>
      </c>
      <c r="H34" s="3">
        <v>638</v>
      </c>
      <c r="I34" s="4">
        <v>1038</v>
      </c>
      <c r="J34" s="3">
        <v>607</v>
      </c>
      <c r="K34" s="3">
        <v>782</v>
      </c>
      <c r="L34" s="4">
        <v>1389</v>
      </c>
      <c r="N34">
        <v>0</v>
      </c>
      <c r="Z34" s="3"/>
      <c r="AA34">
        <v>0</v>
      </c>
    </row>
    <row r="35" spans="1:27" x14ac:dyDescent="0.3">
      <c r="A35" s="2" t="s">
        <v>1531</v>
      </c>
      <c r="B35" s="3"/>
      <c r="C35" s="3">
        <f t="shared" si="0"/>
        <v>0</v>
      </c>
      <c r="D35" s="3">
        <f t="shared" si="1"/>
        <v>0</v>
      </c>
      <c r="E35" s="3">
        <v>18.37</v>
      </c>
      <c r="F35" s="4">
        <v>18.37</v>
      </c>
      <c r="G35" s="3">
        <v>354</v>
      </c>
      <c r="H35" s="3">
        <v>619</v>
      </c>
      <c r="I35" s="4">
        <v>973</v>
      </c>
      <c r="J35" s="3">
        <v>627</v>
      </c>
      <c r="K35" s="3">
        <v>741</v>
      </c>
      <c r="L35" s="4">
        <v>1368</v>
      </c>
      <c r="N35">
        <v>0</v>
      </c>
      <c r="Z35" s="3"/>
      <c r="AA35">
        <v>0</v>
      </c>
    </row>
    <row r="36" spans="1:27" x14ac:dyDescent="0.3">
      <c r="A36" s="2" t="s">
        <v>1532</v>
      </c>
      <c r="B36" s="3"/>
      <c r="C36" s="3">
        <f t="shared" si="0"/>
        <v>0</v>
      </c>
      <c r="D36" s="3">
        <f t="shared" si="1"/>
        <v>0</v>
      </c>
      <c r="E36" s="3">
        <v>28.63</v>
      </c>
      <c r="F36" s="4">
        <v>28.63</v>
      </c>
      <c r="G36" s="3">
        <v>391</v>
      </c>
      <c r="H36" s="3">
        <v>662</v>
      </c>
      <c r="I36" s="4">
        <v>1053</v>
      </c>
      <c r="J36" s="3">
        <v>607</v>
      </c>
      <c r="K36" s="3">
        <v>723</v>
      </c>
      <c r="L36" s="4">
        <v>1330</v>
      </c>
      <c r="N36">
        <v>0</v>
      </c>
      <c r="Z36" s="3"/>
      <c r="AA36">
        <v>0</v>
      </c>
    </row>
    <row r="37" spans="1:27" x14ac:dyDescent="0.3">
      <c r="A37" s="2" t="s">
        <v>1533</v>
      </c>
      <c r="B37" s="3"/>
      <c r="C37" s="3">
        <f t="shared" si="0"/>
        <v>0</v>
      </c>
      <c r="D37" s="3">
        <f t="shared" si="1"/>
        <v>0</v>
      </c>
      <c r="E37" s="3">
        <v>26.49</v>
      </c>
      <c r="F37" s="4">
        <v>26.49</v>
      </c>
      <c r="G37" s="3">
        <v>448</v>
      </c>
      <c r="H37" s="3">
        <v>688</v>
      </c>
      <c r="I37" s="4">
        <v>1136</v>
      </c>
      <c r="J37" s="3">
        <v>642</v>
      </c>
      <c r="K37" s="3">
        <v>750</v>
      </c>
      <c r="L37" s="4">
        <v>1392</v>
      </c>
      <c r="N37">
        <v>0</v>
      </c>
      <c r="Z37" s="3"/>
      <c r="AA37">
        <v>0</v>
      </c>
    </row>
    <row r="38" spans="1:27" x14ac:dyDescent="0.3">
      <c r="A38" s="2" t="s">
        <v>1534</v>
      </c>
      <c r="B38" s="3">
        <v>20.65</v>
      </c>
      <c r="C38" s="3">
        <f t="shared" si="0"/>
        <v>3.2146582187835668E-3</v>
      </c>
      <c r="D38" s="3">
        <f t="shared" si="1"/>
        <v>2.4620821465064068E-3</v>
      </c>
      <c r="E38" s="3">
        <v>13</v>
      </c>
      <c r="F38" s="4">
        <v>33.65</v>
      </c>
      <c r="G38" s="3">
        <v>481</v>
      </c>
      <c r="H38" s="3">
        <v>615</v>
      </c>
      <c r="I38" s="4">
        <v>1096</v>
      </c>
      <c r="J38" s="3">
        <v>777</v>
      </c>
      <c r="K38" s="3">
        <v>739</v>
      </c>
      <c r="L38" s="4">
        <v>1516</v>
      </c>
      <c r="N38">
        <v>115</v>
      </c>
      <c r="Z38" s="3">
        <v>20.65</v>
      </c>
      <c r="AA38">
        <v>115</v>
      </c>
    </row>
    <row r="39" spans="1:27" x14ac:dyDescent="0.3">
      <c r="A39" s="2" t="s">
        <v>1535</v>
      </c>
      <c r="B39" s="3">
        <v>51.12</v>
      </c>
      <c r="C39" s="3">
        <f t="shared" si="0"/>
        <v>7.9580304186060991E-3</v>
      </c>
      <c r="D39" s="3">
        <f t="shared" si="1"/>
        <v>6.0949946406492744E-3</v>
      </c>
      <c r="E39" s="3">
        <v>20</v>
      </c>
      <c r="F39" s="4">
        <v>71.12</v>
      </c>
      <c r="G39" s="3">
        <v>546</v>
      </c>
      <c r="H39" s="3">
        <v>618</v>
      </c>
      <c r="I39" s="4">
        <v>1164</v>
      </c>
      <c r="J39" s="3">
        <v>765</v>
      </c>
      <c r="K39" s="3">
        <v>797</v>
      </c>
      <c r="L39" s="4">
        <v>1562</v>
      </c>
      <c r="N39">
        <v>504</v>
      </c>
      <c r="Z39" s="3">
        <v>51.12</v>
      </c>
      <c r="AA39">
        <v>504</v>
      </c>
    </row>
    <row r="40" spans="1:27" x14ac:dyDescent="0.3">
      <c r="A40" s="2" t="s">
        <v>1536</v>
      </c>
      <c r="B40" s="3">
        <v>54.7</v>
      </c>
      <c r="C40" s="3">
        <f t="shared" si="0"/>
        <v>8.5153416255429118E-3</v>
      </c>
      <c r="D40" s="3">
        <f t="shared" si="1"/>
        <v>6.5218350321501438E-3</v>
      </c>
      <c r="E40" s="3">
        <v>20</v>
      </c>
      <c r="F40" s="4">
        <v>74.7</v>
      </c>
      <c r="G40" s="3">
        <v>562</v>
      </c>
      <c r="H40" s="3">
        <v>580</v>
      </c>
      <c r="I40" s="4">
        <v>1142</v>
      </c>
      <c r="J40" s="3">
        <v>749</v>
      </c>
      <c r="K40" s="3">
        <v>737</v>
      </c>
      <c r="L40" s="4">
        <v>1486</v>
      </c>
      <c r="N40">
        <v>644.80000000000007</v>
      </c>
      <c r="Z40" s="3">
        <v>54.7</v>
      </c>
      <c r="AA40">
        <v>644.80000000000007</v>
      </c>
    </row>
    <row r="41" spans="1:27" x14ac:dyDescent="0.3">
      <c r="A41" s="5" t="s">
        <v>1537</v>
      </c>
      <c r="B41" s="6">
        <v>268.97000000000003</v>
      </c>
      <c r="C41" s="3">
        <f t="shared" si="0"/>
        <v>4.187150707536156E-2</v>
      </c>
      <c r="D41" s="3">
        <f t="shared" si="1"/>
        <v>3.2069067067594596E-2</v>
      </c>
      <c r="E41" s="6">
        <v>219.19</v>
      </c>
      <c r="F41" s="6">
        <v>488.16</v>
      </c>
      <c r="G41" s="6">
        <v>5638</v>
      </c>
      <c r="H41" s="6">
        <v>7324</v>
      </c>
      <c r="I41" s="6">
        <v>12962</v>
      </c>
      <c r="J41" s="6">
        <v>8227</v>
      </c>
      <c r="K41" s="6">
        <v>9005</v>
      </c>
      <c r="L41" s="6">
        <v>17232</v>
      </c>
      <c r="M41" s="21">
        <v>2014</v>
      </c>
      <c r="N41" s="20">
        <v>3073.6000000000004</v>
      </c>
      <c r="Z41" s="6"/>
      <c r="AA41" s="20"/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B15" sqref="B15"/>
    </sheetView>
  </sheetViews>
  <sheetFormatPr defaultRowHeight="14.4" x14ac:dyDescent="0.3"/>
  <cols>
    <col min="1" max="1" width="18.33203125" customWidth="1"/>
  </cols>
  <sheetData>
    <row r="1" spans="1:14" ht="25.5" customHeight="1" x14ac:dyDescent="0.3">
      <c r="A1" s="234" t="s">
        <v>1538</v>
      </c>
      <c r="B1" s="234" t="s">
        <v>1539</v>
      </c>
      <c r="C1" s="234"/>
      <c r="D1" s="234"/>
      <c r="E1" s="234"/>
      <c r="F1" s="234"/>
      <c r="G1" s="234" t="s">
        <v>1540</v>
      </c>
      <c r="H1" s="234"/>
      <c r="I1" s="234"/>
      <c r="J1" s="234" t="s">
        <v>1541</v>
      </c>
      <c r="K1" s="234"/>
      <c r="L1" s="234"/>
    </row>
    <row r="2" spans="1:14" ht="79.2" x14ac:dyDescent="0.3">
      <c r="A2" s="234"/>
      <c r="B2" s="1" t="s">
        <v>1542</v>
      </c>
      <c r="C2" s="16" t="s">
        <v>1543</v>
      </c>
      <c r="D2" s="16" t="s">
        <v>1544</v>
      </c>
      <c r="E2" s="1" t="s">
        <v>1545</v>
      </c>
      <c r="F2" s="1" t="s">
        <v>1546</v>
      </c>
      <c r="G2" s="1" t="s">
        <v>1547</v>
      </c>
      <c r="H2" s="1" t="s">
        <v>1548</v>
      </c>
      <c r="I2" s="1" t="s">
        <v>1549</v>
      </c>
      <c r="J2" s="1" t="s">
        <v>1550</v>
      </c>
      <c r="K2" s="1" t="s">
        <v>1551</v>
      </c>
      <c r="L2" s="1" t="s">
        <v>1552</v>
      </c>
      <c r="N2" s="18" t="s">
        <v>1553</v>
      </c>
    </row>
    <row r="3" spans="1:14" x14ac:dyDescent="0.3">
      <c r="A3" s="2" t="s">
        <v>1554</v>
      </c>
      <c r="B3" s="3">
        <v>117.3</v>
      </c>
      <c r="C3" s="3">
        <f>B3/6339.6</f>
        <v>1.8502744652659473E-2</v>
      </c>
      <c r="D3" s="3">
        <f>B3/9211</f>
        <v>1.2734773640212789E-2</v>
      </c>
      <c r="E3" s="3">
        <v>31.1</v>
      </c>
      <c r="F3" s="4">
        <v>148.4</v>
      </c>
      <c r="G3" s="3">
        <v>292</v>
      </c>
      <c r="H3" s="3">
        <v>332</v>
      </c>
      <c r="I3" s="4">
        <v>624</v>
      </c>
      <c r="J3" s="3">
        <v>65</v>
      </c>
      <c r="K3" s="3">
        <v>2261</v>
      </c>
      <c r="L3" s="4">
        <v>2326</v>
      </c>
      <c r="N3">
        <v>762.6</v>
      </c>
    </row>
    <row r="4" spans="1:14" x14ac:dyDescent="0.3">
      <c r="A4" s="2" t="s">
        <v>1555</v>
      </c>
      <c r="B4" s="3">
        <v>108.7</v>
      </c>
      <c r="C4" s="3">
        <f t="shared" ref="C4:C15" si="0">B4/6339.6</f>
        <v>1.7146192188781627E-2</v>
      </c>
      <c r="D4" s="3">
        <f t="shared" ref="D4:D15" si="1">B4/9211</f>
        <v>1.1801107371620888E-2</v>
      </c>
      <c r="E4" s="3">
        <v>29.7</v>
      </c>
      <c r="F4" s="4">
        <v>138.4</v>
      </c>
      <c r="G4" s="3">
        <v>278</v>
      </c>
      <c r="H4" s="3">
        <v>300</v>
      </c>
      <c r="I4" s="4">
        <v>578</v>
      </c>
      <c r="J4" s="3">
        <v>295</v>
      </c>
      <c r="K4" s="3">
        <v>1318</v>
      </c>
      <c r="L4" s="4">
        <v>1613</v>
      </c>
      <c r="N4">
        <v>526.4</v>
      </c>
    </row>
    <row r="5" spans="1:14" x14ac:dyDescent="0.3">
      <c r="A5" s="2" t="s">
        <v>1556</v>
      </c>
      <c r="B5" s="3">
        <v>73.400000000000006</v>
      </c>
      <c r="C5" s="3">
        <f t="shared" si="0"/>
        <v>1.1578017540538835E-2</v>
      </c>
      <c r="D5" s="3">
        <f t="shared" si="1"/>
        <v>7.9687330365866907E-3</v>
      </c>
      <c r="E5" s="3">
        <v>30</v>
      </c>
      <c r="F5" s="4">
        <v>103.4</v>
      </c>
      <c r="G5" s="3">
        <v>293</v>
      </c>
      <c r="H5" s="3">
        <v>342</v>
      </c>
      <c r="I5" s="4">
        <v>635</v>
      </c>
      <c r="J5" s="3">
        <v>290</v>
      </c>
      <c r="K5" s="3">
        <v>1245</v>
      </c>
      <c r="L5" s="4">
        <v>1535</v>
      </c>
      <c r="N5">
        <v>372</v>
      </c>
    </row>
    <row r="6" spans="1:14" x14ac:dyDescent="0.3">
      <c r="A6" s="2" t="s">
        <v>1557</v>
      </c>
      <c r="B6" s="3">
        <v>34.1</v>
      </c>
      <c r="C6" s="3">
        <f t="shared" si="0"/>
        <v>5.3788882579342548E-3</v>
      </c>
      <c r="D6" s="3">
        <f t="shared" si="1"/>
        <v>3.7020953208120725E-3</v>
      </c>
      <c r="E6" s="3">
        <v>30.6</v>
      </c>
      <c r="F6" s="4">
        <v>64.7</v>
      </c>
      <c r="G6" s="3">
        <v>296</v>
      </c>
      <c r="H6" s="3">
        <v>744</v>
      </c>
      <c r="I6" s="4">
        <v>1040</v>
      </c>
      <c r="J6" s="3">
        <v>290</v>
      </c>
      <c r="K6" s="3">
        <v>1195</v>
      </c>
      <c r="L6" s="4">
        <v>1485</v>
      </c>
      <c r="N6">
        <v>148.80000000000001</v>
      </c>
    </row>
    <row r="7" spans="1:14" x14ac:dyDescent="0.3">
      <c r="A7" s="2" t="s">
        <v>1558</v>
      </c>
      <c r="B7" s="3"/>
      <c r="C7" s="3">
        <f t="shared" si="0"/>
        <v>0</v>
      </c>
      <c r="D7" s="3">
        <f t="shared" si="1"/>
        <v>0</v>
      </c>
      <c r="E7" s="3">
        <v>28.1</v>
      </c>
      <c r="F7" s="4">
        <v>28.1</v>
      </c>
      <c r="G7" s="3">
        <v>303</v>
      </c>
      <c r="H7" s="3">
        <v>517</v>
      </c>
      <c r="I7" s="4">
        <v>820</v>
      </c>
      <c r="J7" s="3">
        <v>577</v>
      </c>
      <c r="K7" s="3">
        <v>2030</v>
      </c>
      <c r="L7" s="4">
        <v>2607</v>
      </c>
      <c r="N7">
        <v>0</v>
      </c>
    </row>
    <row r="8" spans="1:14" x14ac:dyDescent="0.3">
      <c r="A8" s="2" t="s">
        <v>1559</v>
      </c>
      <c r="B8" s="3"/>
      <c r="C8" s="3">
        <f t="shared" si="0"/>
        <v>0</v>
      </c>
      <c r="D8" s="3">
        <f t="shared" si="1"/>
        <v>0</v>
      </c>
      <c r="E8" s="3">
        <v>25.4</v>
      </c>
      <c r="F8" s="4">
        <v>25.4</v>
      </c>
      <c r="G8" s="3">
        <v>297</v>
      </c>
      <c r="H8" s="3">
        <v>404</v>
      </c>
      <c r="I8" s="4">
        <v>701</v>
      </c>
      <c r="J8" s="3">
        <v>219</v>
      </c>
      <c r="K8" s="3">
        <v>1047</v>
      </c>
      <c r="L8" s="4">
        <v>1266</v>
      </c>
      <c r="N8">
        <v>0</v>
      </c>
    </row>
    <row r="9" spans="1:14" x14ac:dyDescent="0.3">
      <c r="A9" s="2" t="s">
        <v>1560</v>
      </c>
      <c r="B9" s="3"/>
      <c r="C9" s="3">
        <f t="shared" si="0"/>
        <v>0</v>
      </c>
      <c r="D9" s="3">
        <f t="shared" si="1"/>
        <v>0</v>
      </c>
      <c r="E9" s="3">
        <v>24.8</v>
      </c>
      <c r="F9" s="4">
        <v>24.8</v>
      </c>
      <c r="G9" s="3">
        <v>227</v>
      </c>
      <c r="H9" s="3">
        <v>422</v>
      </c>
      <c r="I9" s="4">
        <v>649</v>
      </c>
      <c r="J9" s="3">
        <v>200</v>
      </c>
      <c r="K9" s="3">
        <v>1033</v>
      </c>
      <c r="L9" s="4">
        <v>1233</v>
      </c>
      <c r="N9">
        <v>0</v>
      </c>
    </row>
    <row r="10" spans="1:14" x14ac:dyDescent="0.3">
      <c r="A10" s="2" t="s">
        <v>1561</v>
      </c>
      <c r="B10" s="3"/>
      <c r="C10" s="3">
        <f t="shared" si="0"/>
        <v>0</v>
      </c>
      <c r="D10" s="3">
        <f t="shared" si="1"/>
        <v>0</v>
      </c>
      <c r="E10" s="3">
        <v>14.3</v>
      </c>
      <c r="F10" s="4">
        <v>14.3</v>
      </c>
      <c r="G10" s="3">
        <v>180</v>
      </c>
      <c r="H10" s="3">
        <v>390</v>
      </c>
      <c r="I10" s="4">
        <v>570</v>
      </c>
      <c r="J10" s="3">
        <v>194</v>
      </c>
      <c r="K10" s="3">
        <v>1010</v>
      </c>
      <c r="L10" s="4">
        <v>1204</v>
      </c>
      <c r="N10">
        <v>0</v>
      </c>
    </row>
    <row r="11" spans="1:14" x14ac:dyDescent="0.3">
      <c r="A11" s="2" t="s">
        <v>1562</v>
      </c>
      <c r="B11" s="3"/>
      <c r="C11" s="3">
        <f t="shared" si="0"/>
        <v>0</v>
      </c>
      <c r="D11" s="3">
        <f t="shared" si="1"/>
        <v>0</v>
      </c>
      <c r="E11" s="3">
        <v>29.4</v>
      </c>
      <c r="F11" s="4">
        <v>29.4</v>
      </c>
      <c r="G11" s="3">
        <v>234</v>
      </c>
      <c r="H11" s="3">
        <v>456</v>
      </c>
      <c r="I11" s="4">
        <v>690</v>
      </c>
      <c r="J11" s="3">
        <v>260</v>
      </c>
      <c r="K11" s="3">
        <v>1241</v>
      </c>
      <c r="L11" s="4">
        <v>1501</v>
      </c>
      <c r="N11">
        <v>0</v>
      </c>
    </row>
    <row r="12" spans="1:14" x14ac:dyDescent="0.3">
      <c r="A12" s="2" t="s">
        <v>1563</v>
      </c>
      <c r="B12" s="3">
        <v>31.4</v>
      </c>
      <c r="C12" s="3">
        <f t="shared" si="0"/>
        <v>4.9529938797400466E-3</v>
      </c>
      <c r="D12" s="3">
        <f t="shared" si="1"/>
        <v>3.4089675388122897E-3</v>
      </c>
      <c r="E12" s="3">
        <v>32.4</v>
      </c>
      <c r="F12" s="4">
        <v>63.8</v>
      </c>
      <c r="G12" s="3">
        <v>160</v>
      </c>
      <c r="H12" s="3">
        <v>400</v>
      </c>
      <c r="I12" s="4">
        <v>560</v>
      </c>
      <c r="J12" s="3">
        <v>260</v>
      </c>
      <c r="K12" s="3">
        <v>1239</v>
      </c>
      <c r="L12" s="4">
        <v>1499</v>
      </c>
      <c r="N12">
        <v>115</v>
      </c>
    </row>
    <row r="13" spans="1:14" x14ac:dyDescent="0.3">
      <c r="A13" s="2" t="s">
        <v>1564</v>
      </c>
      <c r="B13" s="3">
        <v>75.599999999999994</v>
      </c>
      <c r="C13" s="3">
        <f t="shared" si="0"/>
        <v>1.1925042589437818E-2</v>
      </c>
      <c r="D13" s="3">
        <f t="shared" si="1"/>
        <v>8.2075778959939203E-3</v>
      </c>
      <c r="E13" s="3">
        <v>33.799999999999997</v>
      </c>
      <c r="F13" s="4">
        <v>109.4</v>
      </c>
      <c r="G13" s="3">
        <v>240</v>
      </c>
      <c r="H13" s="3">
        <v>380</v>
      </c>
      <c r="I13" s="4">
        <v>620</v>
      </c>
      <c r="J13" s="3">
        <v>160</v>
      </c>
      <c r="K13" s="3">
        <v>1720</v>
      </c>
      <c r="L13" s="4">
        <v>1880</v>
      </c>
      <c r="N13">
        <v>504</v>
      </c>
    </row>
    <row r="14" spans="1:14" x14ac:dyDescent="0.3">
      <c r="A14" s="2" t="s">
        <v>1565</v>
      </c>
      <c r="B14" s="3">
        <v>104.9</v>
      </c>
      <c r="C14" s="3">
        <f t="shared" si="0"/>
        <v>1.6546785286137927E-2</v>
      </c>
      <c r="D14" s="3">
        <f t="shared" si="1"/>
        <v>1.1388557159917491E-2</v>
      </c>
      <c r="E14" s="3">
        <v>35.6</v>
      </c>
      <c r="F14" s="4">
        <v>140.5</v>
      </c>
      <c r="G14" s="3">
        <v>407</v>
      </c>
      <c r="H14" s="3">
        <v>605</v>
      </c>
      <c r="I14" s="4">
        <v>1012</v>
      </c>
      <c r="J14" s="3">
        <v>150</v>
      </c>
      <c r="K14" s="3">
        <v>1650</v>
      </c>
      <c r="L14" s="4">
        <v>1800</v>
      </c>
      <c r="N14">
        <v>644.80000000000007</v>
      </c>
    </row>
    <row r="15" spans="1:14" x14ac:dyDescent="0.3">
      <c r="A15" s="5" t="s">
        <v>1566</v>
      </c>
      <c r="B15" s="6">
        <v>545.4</v>
      </c>
      <c r="C15" s="3">
        <f t="shared" si="0"/>
        <v>8.603066439522998E-2</v>
      </c>
      <c r="D15" s="3">
        <f t="shared" si="1"/>
        <v>5.921181196395614E-2</v>
      </c>
      <c r="E15" s="6">
        <v>345.2</v>
      </c>
      <c r="F15" s="6">
        <v>890.6</v>
      </c>
      <c r="G15" s="6">
        <v>3207</v>
      </c>
      <c r="H15" s="6">
        <v>5292</v>
      </c>
      <c r="I15" s="6">
        <v>8499</v>
      </c>
      <c r="J15" s="6">
        <v>2960</v>
      </c>
      <c r="K15" s="6">
        <v>16989</v>
      </c>
      <c r="L15" s="6">
        <v>19949</v>
      </c>
      <c r="N15">
        <v>3073.6000000000004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22" workbookViewId="0">
      <selection activeCell="D3" sqref="D3:D41"/>
    </sheetView>
  </sheetViews>
  <sheetFormatPr defaultRowHeight="14.4" x14ac:dyDescent="0.3"/>
  <cols>
    <col min="1" max="1" width="18.33203125" customWidth="1"/>
  </cols>
  <sheetData>
    <row r="1" spans="1:27" ht="25.5" customHeight="1" x14ac:dyDescent="0.3">
      <c r="A1" s="234" t="s">
        <v>1567</v>
      </c>
      <c r="B1" s="234" t="s">
        <v>1568</v>
      </c>
      <c r="C1" s="234"/>
      <c r="D1" s="234"/>
      <c r="E1" s="234"/>
      <c r="F1" s="234"/>
      <c r="G1" s="234" t="s">
        <v>1569</v>
      </c>
      <c r="H1" s="234"/>
      <c r="I1" s="234"/>
      <c r="J1" s="234" t="s">
        <v>1570</v>
      </c>
      <c r="K1" s="234"/>
      <c r="L1" s="234"/>
    </row>
    <row r="2" spans="1:27" ht="79.2" x14ac:dyDescent="0.3">
      <c r="A2" s="234"/>
      <c r="B2" s="1" t="s">
        <v>1571</v>
      </c>
      <c r="C2" s="16" t="s">
        <v>1572</v>
      </c>
      <c r="D2" s="16" t="s">
        <v>1573</v>
      </c>
      <c r="E2" s="1" t="s">
        <v>1574</v>
      </c>
      <c r="F2" s="1" t="s">
        <v>1575</v>
      </c>
      <c r="G2" s="1" t="s">
        <v>1576</v>
      </c>
      <c r="H2" s="1" t="s">
        <v>1577</v>
      </c>
      <c r="I2" s="1" t="s">
        <v>1578</v>
      </c>
      <c r="J2" s="1" t="s">
        <v>1579</v>
      </c>
      <c r="K2" s="1" t="s">
        <v>1580</v>
      </c>
      <c r="L2" s="1" t="s">
        <v>1581</v>
      </c>
      <c r="N2" t="s">
        <v>1582</v>
      </c>
      <c r="Z2" s="14" t="s">
        <v>1583</v>
      </c>
      <c r="AA2" t="s">
        <v>1584</v>
      </c>
    </row>
    <row r="3" spans="1:27" x14ac:dyDescent="0.3">
      <c r="A3" s="2" t="s">
        <v>1585</v>
      </c>
      <c r="B3" s="3">
        <v>142.62</v>
      </c>
      <c r="C3" s="3">
        <f>B3/6230.1</f>
        <v>2.2892088409495834E-2</v>
      </c>
      <c r="D3" s="3">
        <f>B3/8638.8</f>
        <v>1.6509237394082513E-2</v>
      </c>
      <c r="E3" s="3">
        <v>37.700000000000003</v>
      </c>
      <c r="F3" s="4">
        <v>180.32</v>
      </c>
      <c r="G3" s="3">
        <v>21</v>
      </c>
      <c r="H3" s="3">
        <v>25</v>
      </c>
      <c r="I3" s="4">
        <v>46</v>
      </c>
      <c r="J3" s="3">
        <v>816</v>
      </c>
      <c r="K3" s="3">
        <v>148</v>
      </c>
      <c r="L3" s="4">
        <v>964</v>
      </c>
      <c r="N3">
        <v>709.9</v>
      </c>
      <c r="Z3" s="3">
        <v>142.62</v>
      </c>
      <c r="AA3">
        <v>709.9</v>
      </c>
    </row>
    <row r="4" spans="1:27" x14ac:dyDescent="0.3">
      <c r="A4" s="2" t="s">
        <v>1586</v>
      </c>
      <c r="B4" s="3">
        <v>159.78</v>
      </c>
      <c r="C4" s="3">
        <f t="shared" ref="C4:C41" si="0">B4/6230.1</f>
        <v>2.564645832330139E-2</v>
      </c>
      <c r="D4" s="3">
        <f t="shared" ref="D4:D41" si="1">B4/8638.8</f>
        <v>1.8495624392276706E-2</v>
      </c>
      <c r="E4" s="3">
        <v>41.1</v>
      </c>
      <c r="F4" s="4">
        <v>200.88</v>
      </c>
      <c r="G4" s="3">
        <v>142</v>
      </c>
      <c r="H4" s="3">
        <v>198</v>
      </c>
      <c r="I4" s="4">
        <v>340</v>
      </c>
      <c r="J4" s="3">
        <v>1024</v>
      </c>
      <c r="K4" s="3">
        <v>302</v>
      </c>
      <c r="L4" s="4">
        <v>1326</v>
      </c>
      <c r="N4">
        <v>852.59999999999991</v>
      </c>
      <c r="Z4" s="3">
        <v>159.78</v>
      </c>
      <c r="AA4">
        <v>852.59999999999991</v>
      </c>
    </row>
    <row r="5" spans="1:27" x14ac:dyDescent="0.3">
      <c r="A5" s="2" t="s">
        <v>1587</v>
      </c>
      <c r="B5" s="3">
        <v>52.7</v>
      </c>
      <c r="C5" s="3">
        <f t="shared" si="0"/>
        <v>8.4589332434471358E-3</v>
      </c>
      <c r="D5" s="3">
        <f t="shared" si="1"/>
        <v>6.1003843126360155E-3</v>
      </c>
      <c r="E5" s="3">
        <v>28.4</v>
      </c>
      <c r="F5" s="4">
        <v>81.099999999999994</v>
      </c>
      <c r="G5" s="3">
        <v>141</v>
      </c>
      <c r="H5" s="3">
        <v>141</v>
      </c>
      <c r="I5" s="4">
        <v>282</v>
      </c>
      <c r="J5" s="3">
        <v>966</v>
      </c>
      <c r="K5" s="3">
        <v>746</v>
      </c>
      <c r="L5" s="4">
        <v>1712</v>
      </c>
      <c r="N5">
        <v>530.1</v>
      </c>
      <c r="Z5" s="3">
        <v>52.7</v>
      </c>
      <c r="AA5">
        <v>530.1</v>
      </c>
    </row>
    <row r="6" spans="1:27" x14ac:dyDescent="0.3">
      <c r="A6" s="2" t="s">
        <v>1588</v>
      </c>
      <c r="B6" s="3">
        <v>48.7</v>
      </c>
      <c r="C6" s="3">
        <f t="shared" si="0"/>
        <v>7.8168889744947914E-3</v>
      </c>
      <c r="D6" s="3">
        <f t="shared" si="1"/>
        <v>5.6373570403296762E-3</v>
      </c>
      <c r="E6" s="3">
        <v>25.1</v>
      </c>
      <c r="F6" s="4">
        <v>73.8</v>
      </c>
      <c r="G6" s="3">
        <v>206</v>
      </c>
      <c r="H6" s="3">
        <v>220</v>
      </c>
      <c r="I6" s="4">
        <v>426</v>
      </c>
      <c r="J6" s="3">
        <v>381</v>
      </c>
      <c r="K6" s="3">
        <v>638</v>
      </c>
      <c r="L6" s="4">
        <v>1019</v>
      </c>
      <c r="N6">
        <v>118.80000000000001</v>
      </c>
      <c r="Z6" s="3">
        <v>48.7</v>
      </c>
      <c r="AA6">
        <v>118.80000000000001</v>
      </c>
    </row>
    <row r="7" spans="1:27" x14ac:dyDescent="0.3">
      <c r="A7" s="2" t="s">
        <v>1589</v>
      </c>
      <c r="B7" s="3"/>
      <c r="C7" s="3">
        <f t="shared" si="0"/>
        <v>0</v>
      </c>
      <c r="D7" s="3">
        <f t="shared" si="1"/>
        <v>0</v>
      </c>
      <c r="E7" s="3">
        <v>23.8</v>
      </c>
      <c r="F7" s="4">
        <v>23.8</v>
      </c>
      <c r="G7" s="3">
        <v>244</v>
      </c>
      <c r="H7" s="3">
        <v>287</v>
      </c>
      <c r="I7" s="4">
        <v>531</v>
      </c>
      <c r="J7" s="3">
        <v>635</v>
      </c>
      <c r="K7" s="3">
        <v>1317</v>
      </c>
      <c r="L7" s="4">
        <v>1952</v>
      </c>
      <c r="N7">
        <v>0</v>
      </c>
      <c r="Z7" s="3"/>
      <c r="AA7">
        <v>0</v>
      </c>
    </row>
    <row r="8" spans="1:27" x14ac:dyDescent="0.3">
      <c r="A8" s="2" t="s">
        <v>1590</v>
      </c>
      <c r="B8" s="3"/>
      <c r="C8" s="3">
        <f t="shared" si="0"/>
        <v>0</v>
      </c>
      <c r="D8" s="3">
        <f t="shared" si="1"/>
        <v>0</v>
      </c>
      <c r="E8" s="3">
        <v>22.3</v>
      </c>
      <c r="F8" s="4">
        <v>22.33</v>
      </c>
      <c r="G8" s="3">
        <v>349</v>
      </c>
      <c r="H8" s="3">
        <v>434</v>
      </c>
      <c r="I8" s="4">
        <v>783</v>
      </c>
      <c r="J8" s="3">
        <v>545</v>
      </c>
      <c r="K8" s="3">
        <v>1011</v>
      </c>
      <c r="L8" s="4">
        <v>1556</v>
      </c>
      <c r="N8">
        <v>0</v>
      </c>
      <c r="Z8" s="3"/>
      <c r="AA8">
        <v>0</v>
      </c>
    </row>
    <row r="9" spans="1:27" x14ac:dyDescent="0.3">
      <c r="A9" s="2" t="s">
        <v>1591</v>
      </c>
      <c r="B9" s="3"/>
      <c r="C9" s="3">
        <f t="shared" si="0"/>
        <v>0</v>
      </c>
      <c r="D9" s="3">
        <f t="shared" si="1"/>
        <v>0</v>
      </c>
      <c r="E9" s="3">
        <v>21.2</v>
      </c>
      <c r="F9" s="4">
        <v>21.18</v>
      </c>
      <c r="G9" s="3">
        <v>276</v>
      </c>
      <c r="H9" s="3">
        <v>399</v>
      </c>
      <c r="I9" s="4">
        <v>675</v>
      </c>
      <c r="J9" s="3">
        <v>508</v>
      </c>
      <c r="K9" s="3">
        <v>1100</v>
      </c>
      <c r="L9" s="4">
        <v>1608</v>
      </c>
      <c r="N9">
        <v>0</v>
      </c>
      <c r="Z9" s="3"/>
      <c r="AA9">
        <v>0</v>
      </c>
    </row>
    <row r="10" spans="1:27" x14ac:dyDescent="0.3">
      <c r="A10" s="2" t="s">
        <v>1592</v>
      </c>
      <c r="B10" s="3"/>
      <c r="C10" s="3">
        <f t="shared" si="0"/>
        <v>0</v>
      </c>
      <c r="D10" s="3">
        <f t="shared" si="1"/>
        <v>0</v>
      </c>
      <c r="E10" s="3">
        <v>12.6</v>
      </c>
      <c r="F10" s="4">
        <v>12.59</v>
      </c>
      <c r="G10" s="3">
        <v>219</v>
      </c>
      <c r="H10" s="3">
        <v>466</v>
      </c>
      <c r="I10" s="4">
        <v>685</v>
      </c>
      <c r="J10" s="3">
        <v>616</v>
      </c>
      <c r="K10" s="3">
        <v>1150</v>
      </c>
      <c r="L10" s="4">
        <v>1766</v>
      </c>
      <c r="N10">
        <v>0</v>
      </c>
      <c r="Z10" s="3"/>
      <c r="AA10">
        <v>0</v>
      </c>
    </row>
    <row r="11" spans="1:27" x14ac:dyDescent="0.3">
      <c r="A11" s="2" t="s">
        <v>1593</v>
      </c>
      <c r="B11" s="3"/>
      <c r="C11" s="3">
        <f t="shared" si="0"/>
        <v>0</v>
      </c>
      <c r="D11" s="3">
        <f t="shared" si="1"/>
        <v>0</v>
      </c>
      <c r="E11" s="3">
        <v>25.4</v>
      </c>
      <c r="F11" s="4">
        <v>25.43</v>
      </c>
      <c r="G11" s="3">
        <v>337</v>
      </c>
      <c r="H11" s="3">
        <v>501</v>
      </c>
      <c r="I11" s="4">
        <v>838</v>
      </c>
      <c r="J11" s="3">
        <v>683</v>
      </c>
      <c r="K11" s="3">
        <v>1075</v>
      </c>
      <c r="L11" s="4">
        <v>1758</v>
      </c>
      <c r="N11">
        <v>0</v>
      </c>
      <c r="Z11" s="3"/>
      <c r="AA11">
        <v>0</v>
      </c>
    </row>
    <row r="12" spans="1:27" x14ac:dyDescent="0.3">
      <c r="A12" s="2" t="s">
        <v>1594</v>
      </c>
      <c r="B12" s="3">
        <v>29.2</v>
      </c>
      <c r="C12" s="3">
        <f t="shared" si="0"/>
        <v>4.686923163352113E-3</v>
      </c>
      <c r="D12" s="3">
        <f t="shared" si="1"/>
        <v>3.380099087836274E-3</v>
      </c>
      <c r="E12" s="3">
        <v>27.3</v>
      </c>
      <c r="F12" s="4">
        <v>56.5</v>
      </c>
      <c r="G12" s="3">
        <v>419</v>
      </c>
      <c r="H12" s="3">
        <v>497</v>
      </c>
      <c r="I12" s="4">
        <v>916</v>
      </c>
      <c r="J12" s="3">
        <v>1062</v>
      </c>
      <c r="K12" s="3">
        <v>1320</v>
      </c>
      <c r="L12" s="4">
        <v>2382</v>
      </c>
      <c r="N12">
        <v>98</v>
      </c>
      <c r="Z12" s="3">
        <v>29.2</v>
      </c>
      <c r="AA12">
        <v>98</v>
      </c>
    </row>
    <row r="13" spans="1:27" x14ac:dyDescent="0.3">
      <c r="A13" s="2" t="s">
        <v>1595</v>
      </c>
      <c r="B13" s="3">
        <v>93</v>
      </c>
      <c r="C13" s="3">
        <f t="shared" si="0"/>
        <v>1.4927529253142004E-2</v>
      </c>
      <c r="D13" s="3">
        <f t="shared" si="1"/>
        <v>1.0765384081122379E-2</v>
      </c>
      <c r="E13" s="3">
        <v>28</v>
      </c>
      <c r="F13" s="4">
        <v>120.98</v>
      </c>
      <c r="G13" s="3">
        <v>420</v>
      </c>
      <c r="H13" s="3">
        <v>496</v>
      </c>
      <c r="I13" s="4">
        <v>916</v>
      </c>
      <c r="J13" s="3">
        <v>799</v>
      </c>
      <c r="K13" s="3">
        <v>1034</v>
      </c>
      <c r="L13" s="4">
        <v>1833</v>
      </c>
      <c r="N13">
        <v>420</v>
      </c>
      <c r="Z13" s="3">
        <v>93</v>
      </c>
      <c r="AA13">
        <v>420</v>
      </c>
    </row>
    <row r="14" spans="1:27" x14ac:dyDescent="0.3">
      <c r="A14" s="2" t="s">
        <v>1596</v>
      </c>
      <c r="B14" s="3">
        <v>134.4</v>
      </c>
      <c r="C14" s="3">
        <f t="shared" si="0"/>
        <v>2.1572687436798767E-2</v>
      </c>
      <c r="D14" s="3">
        <f t="shared" si="1"/>
        <v>1.5557716349492988E-2</v>
      </c>
      <c r="E14" s="3">
        <v>36.700000000000003</v>
      </c>
      <c r="F14" s="4">
        <v>171.12</v>
      </c>
      <c r="G14" s="3">
        <v>374</v>
      </c>
      <c r="H14" s="3">
        <v>471</v>
      </c>
      <c r="I14" s="4">
        <v>845</v>
      </c>
      <c r="J14" s="3">
        <v>907</v>
      </c>
      <c r="K14" s="3">
        <v>1123</v>
      </c>
      <c r="L14" s="4">
        <v>2030</v>
      </c>
      <c r="N14">
        <v>737.80000000000007</v>
      </c>
      <c r="Z14" s="3">
        <v>134.4</v>
      </c>
      <c r="AA14">
        <v>737.80000000000007</v>
      </c>
    </row>
    <row r="15" spans="1:27" x14ac:dyDescent="0.3">
      <c r="A15" s="5" t="s">
        <v>1597</v>
      </c>
      <c r="B15" s="6">
        <v>660.4</v>
      </c>
      <c r="C15" s="3">
        <f t="shared" si="0"/>
        <v>0.10600150880403203</v>
      </c>
      <c r="D15" s="3">
        <f t="shared" si="1"/>
        <v>7.6445802657776549E-2</v>
      </c>
      <c r="E15" s="6">
        <v>329.63</v>
      </c>
      <c r="F15" s="6">
        <v>990.03</v>
      </c>
      <c r="G15" s="6">
        <v>3148</v>
      </c>
      <c r="H15" s="6">
        <v>4135</v>
      </c>
      <c r="I15" s="6">
        <v>7283</v>
      </c>
      <c r="J15" s="6">
        <v>8942</v>
      </c>
      <c r="K15" s="6">
        <v>10964</v>
      </c>
      <c r="L15" s="6">
        <v>19906</v>
      </c>
      <c r="M15" s="17">
        <v>2012</v>
      </c>
      <c r="N15">
        <v>3467.2000000000003</v>
      </c>
      <c r="Z15" s="6"/>
    </row>
    <row r="16" spans="1:27" x14ac:dyDescent="0.3">
      <c r="A16" s="2" t="s">
        <v>1598</v>
      </c>
      <c r="B16" s="3">
        <v>123</v>
      </c>
      <c r="C16" s="3">
        <f t="shared" si="0"/>
        <v>1.9742861270284583E-2</v>
      </c>
      <c r="D16" s="3">
        <f t="shared" si="1"/>
        <v>1.4238088623419921E-2</v>
      </c>
      <c r="E16" s="3">
        <v>43</v>
      </c>
      <c r="F16" s="4">
        <v>166</v>
      </c>
      <c r="G16" s="3">
        <v>401</v>
      </c>
      <c r="H16" s="3">
        <v>543</v>
      </c>
      <c r="I16" s="4">
        <v>944</v>
      </c>
      <c r="J16" s="3">
        <v>911</v>
      </c>
      <c r="K16" s="3">
        <v>1198</v>
      </c>
      <c r="L16" s="4">
        <v>2109</v>
      </c>
      <c r="N16">
        <v>756.4</v>
      </c>
      <c r="Z16" s="3">
        <v>123</v>
      </c>
      <c r="AA16">
        <v>756.4</v>
      </c>
    </row>
    <row r="17" spans="1:27" x14ac:dyDescent="0.3">
      <c r="A17" s="2" t="s">
        <v>1599</v>
      </c>
      <c r="B17" s="3">
        <v>93.25</v>
      </c>
      <c r="C17" s="3">
        <f t="shared" si="0"/>
        <v>1.4967657019951525E-2</v>
      </c>
      <c r="D17" s="3">
        <f t="shared" si="1"/>
        <v>1.0794323285641526E-2</v>
      </c>
      <c r="E17" s="3">
        <v>33</v>
      </c>
      <c r="F17" s="4">
        <v>126.25</v>
      </c>
      <c r="G17" s="3">
        <v>399</v>
      </c>
      <c r="H17" s="3">
        <v>525</v>
      </c>
      <c r="I17" s="4">
        <v>924</v>
      </c>
      <c r="J17" s="3">
        <v>923</v>
      </c>
      <c r="K17" s="3">
        <v>1179</v>
      </c>
      <c r="L17" s="4">
        <v>2102</v>
      </c>
      <c r="N17">
        <v>537.6</v>
      </c>
      <c r="Z17" s="3">
        <v>93.25</v>
      </c>
      <c r="AA17">
        <v>537.6</v>
      </c>
    </row>
    <row r="18" spans="1:27" x14ac:dyDescent="0.3">
      <c r="A18" s="2" t="s">
        <v>1600</v>
      </c>
      <c r="B18" s="3">
        <v>109</v>
      </c>
      <c r="C18" s="3">
        <f t="shared" si="0"/>
        <v>1.749570632895138E-2</v>
      </c>
      <c r="D18" s="3">
        <f t="shared" si="1"/>
        <v>1.2617493170347735E-2</v>
      </c>
      <c r="E18" s="3">
        <v>35</v>
      </c>
      <c r="F18" s="4">
        <v>144</v>
      </c>
      <c r="G18" s="3">
        <v>475</v>
      </c>
      <c r="H18" s="3">
        <v>580</v>
      </c>
      <c r="I18" s="4">
        <v>1055</v>
      </c>
      <c r="J18" s="3">
        <v>700</v>
      </c>
      <c r="K18" s="3">
        <v>995</v>
      </c>
      <c r="L18" s="4">
        <v>1695</v>
      </c>
      <c r="N18">
        <v>657.19999999999993</v>
      </c>
      <c r="Z18" s="3">
        <v>109</v>
      </c>
      <c r="AA18">
        <v>657.19999999999993</v>
      </c>
    </row>
    <row r="19" spans="1:27" x14ac:dyDescent="0.3">
      <c r="A19" s="2" t="s">
        <v>1601</v>
      </c>
      <c r="B19" s="3">
        <v>39</v>
      </c>
      <c r="C19" s="3">
        <f t="shared" si="0"/>
        <v>6.2599316222853559E-3</v>
      </c>
      <c r="D19" s="3">
        <f t="shared" si="1"/>
        <v>4.5145159049868044E-3</v>
      </c>
      <c r="E19" s="3">
        <v>35</v>
      </c>
      <c r="F19" s="4">
        <v>74</v>
      </c>
      <c r="G19" s="3">
        <v>426</v>
      </c>
      <c r="H19" s="3">
        <v>505</v>
      </c>
      <c r="I19" s="4">
        <v>931</v>
      </c>
      <c r="J19" s="3">
        <v>607</v>
      </c>
      <c r="K19" s="3">
        <v>1075</v>
      </c>
      <c r="L19" s="4">
        <v>1682</v>
      </c>
      <c r="N19">
        <v>156.39999999999998</v>
      </c>
      <c r="Z19" s="3">
        <v>39</v>
      </c>
      <c r="AA19">
        <v>156.39999999999998</v>
      </c>
    </row>
    <row r="20" spans="1:27" x14ac:dyDescent="0.3">
      <c r="A20" s="2" t="s">
        <v>1602</v>
      </c>
      <c r="B20" s="3"/>
      <c r="C20" s="3">
        <f t="shared" si="0"/>
        <v>0</v>
      </c>
      <c r="D20" s="3">
        <f t="shared" si="1"/>
        <v>0</v>
      </c>
      <c r="E20" s="3">
        <v>27</v>
      </c>
      <c r="F20" s="4">
        <v>27</v>
      </c>
      <c r="G20" s="3">
        <v>440</v>
      </c>
      <c r="H20" s="3">
        <v>495</v>
      </c>
      <c r="I20" s="4">
        <v>935</v>
      </c>
      <c r="J20" s="3">
        <v>612</v>
      </c>
      <c r="K20" s="3">
        <v>1060</v>
      </c>
      <c r="L20" s="4">
        <v>1672</v>
      </c>
      <c r="N20">
        <v>0</v>
      </c>
      <c r="Z20" s="3"/>
      <c r="AA20">
        <v>0</v>
      </c>
    </row>
    <row r="21" spans="1:27" x14ac:dyDescent="0.3">
      <c r="A21" s="2" t="s">
        <v>1603</v>
      </c>
      <c r="B21" s="3"/>
      <c r="C21" s="3">
        <f t="shared" si="0"/>
        <v>0</v>
      </c>
      <c r="D21" s="3">
        <f t="shared" si="1"/>
        <v>0</v>
      </c>
      <c r="E21" s="3">
        <v>18.5</v>
      </c>
      <c r="F21" s="4">
        <v>18.52</v>
      </c>
      <c r="G21" s="3">
        <v>367</v>
      </c>
      <c r="H21" s="3">
        <v>482</v>
      </c>
      <c r="I21" s="4">
        <v>849</v>
      </c>
      <c r="J21" s="3">
        <v>606</v>
      </c>
      <c r="K21" s="3">
        <v>1163</v>
      </c>
      <c r="L21" s="4">
        <v>1769</v>
      </c>
      <c r="N21">
        <v>0</v>
      </c>
      <c r="Z21" s="3"/>
      <c r="AA21">
        <v>0</v>
      </c>
    </row>
    <row r="22" spans="1:27" x14ac:dyDescent="0.3">
      <c r="A22" s="2" t="s">
        <v>1604</v>
      </c>
      <c r="B22" s="3"/>
      <c r="C22" s="3">
        <f t="shared" si="0"/>
        <v>0</v>
      </c>
      <c r="D22" s="3">
        <f t="shared" si="1"/>
        <v>0</v>
      </c>
      <c r="E22" s="3">
        <v>22.5</v>
      </c>
      <c r="F22" s="4">
        <v>22.5</v>
      </c>
      <c r="G22" s="3">
        <v>455</v>
      </c>
      <c r="H22" s="3">
        <v>585</v>
      </c>
      <c r="I22" s="4">
        <v>1040</v>
      </c>
      <c r="J22" s="3">
        <v>600</v>
      </c>
      <c r="K22" s="3">
        <v>1162</v>
      </c>
      <c r="L22" s="4">
        <v>1762</v>
      </c>
      <c r="N22">
        <v>0</v>
      </c>
      <c r="Z22" s="3"/>
      <c r="AA22">
        <v>0</v>
      </c>
    </row>
    <row r="23" spans="1:27" x14ac:dyDescent="0.3">
      <c r="A23" s="2" t="s">
        <v>1605</v>
      </c>
      <c r="B23" s="3"/>
      <c r="C23" s="3">
        <f t="shared" si="0"/>
        <v>0</v>
      </c>
      <c r="D23" s="3">
        <f t="shared" si="1"/>
        <v>0</v>
      </c>
      <c r="E23" s="3">
        <v>14.4</v>
      </c>
      <c r="F23" s="4">
        <v>14.4</v>
      </c>
      <c r="G23" s="3">
        <v>319</v>
      </c>
      <c r="H23" s="3">
        <v>531</v>
      </c>
      <c r="I23" s="4">
        <v>850</v>
      </c>
      <c r="J23" s="3">
        <v>656</v>
      </c>
      <c r="K23" s="3">
        <v>1289</v>
      </c>
      <c r="L23" s="4">
        <v>1945</v>
      </c>
      <c r="N23">
        <v>0</v>
      </c>
      <c r="Z23" s="3"/>
      <c r="AA23">
        <v>0</v>
      </c>
    </row>
    <row r="24" spans="1:27" x14ac:dyDescent="0.3">
      <c r="A24" s="2" t="s">
        <v>1606</v>
      </c>
      <c r="B24" s="3"/>
      <c r="C24" s="3">
        <f t="shared" si="0"/>
        <v>0</v>
      </c>
      <c r="D24" s="3">
        <f t="shared" si="1"/>
        <v>0</v>
      </c>
      <c r="E24" s="3">
        <v>27.6</v>
      </c>
      <c r="F24" s="4">
        <v>27.6</v>
      </c>
      <c r="G24" s="3">
        <v>543</v>
      </c>
      <c r="H24" s="3">
        <v>725</v>
      </c>
      <c r="I24" s="4">
        <v>1268</v>
      </c>
      <c r="J24" s="3">
        <v>683</v>
      </c>
      <c r="K24" s="3">
        <v>1162</v>
      </c>
      <c r="L24" s="4">
        <v>1845</v>
      </c>
      <c r="N24">
        <v>0</v>
      </c>
      <c r="Z24" s="3"/>
      <c r="AA24">
        <v>0</v>
      </c>
    </row>
    <row r="25" spans="1:27" x14ac:dyDescent="0.3">
      <c r="A25" s="2" t="s">
        <v>1607</v>
      </c>
      <c r="B25" s="3">
        <v>63</v>
      </c>
      <c r="C25" s="3">
        <f t="shared" si="0"/>
        <v>1.0112197235999421E-2</v>
      </c>
      <c r="D25" s="3">
        <f t="shared" si="1"/>
        <v>7.292679538824837E-3</v>
      </c>
      <c r="E25" s="3">
        <v>29</v>
      </c>
      <c r="F25" s="4">
        <v>92</v>
      </c>
      <c r="G25" s="3">
        <v>459</v>
      </c>
      <c r="H25" s="3">
        <v>441</v>
      </c>
      <c r="I25" s="4">
        <v>900</v>
      </c>
      <c r="J25" s="3">
        <v>831</v>
      </c>
      <c r="K25" s="3">
        <v>1203</v>
      </c>
      <c r="L25" s="4">
        <v>2034</v>
      </c>
      <c r="N25">
        <v>269.70000000000005</v>
      </c>
      <c r="Z25" s="3">
        <v>63</v>
      </c>
      <c r="AA25">
        <v>269.70000000000005</v>
      </c>
    </row>
    <row r="26" spans="1:27" x14ac:dyDescent="0.3">
      <c r="A26" s="2" t="s">
        <v>1608</v>
      </c>
      <c r="B26" s="3">
        <v>64.3</v>
      </c>
      <c r="C26" s="3">
        <f t="shared" si="0"/>
        <v>1.0320861623408933E-2</v>
      </c>
      <c r="D26" s="3">
        <f t="shared" si="1"/>
        <v>7.4431634023243969E-3</v>
      </c>
      <c r="E26" s="3">
        <v>31</v>
      </c>
      <c r="F26" s="4">
        <v>95.3</v>
      </c>
      <c r="G26" s="3">
        <v>518</v>
      </c>
      <c r="H26" s="3">
        <v>642</v>
      </c>
      <c r="I26" s="4">
        <v>1160</v>
      </c>
      <c r="J26" s="3">
        <v>1120</v>
      </c>
      <c r="K26" s="3">
        <v>1241</v>
      </c>
      <c r="L26" s="4">
        <v>2361</v>
      </c>
      <c r="N26">
        <v>375</v>
      </c>
      <c r="Z26" s="3">
        <v>64.3</v>
      </c>
      <c r="AA26">
        <v>375</v>
      </c>
    </row>
    <row r="27" spans="1:27" x14ac:dyDescent="0.3">
      <c r="A27" s="2" t="s">
        <v>1609</v>
      </c>
      <c r="B27" s="3">
        <v>100.8</v>
      </c>
      <c r="C27" s="3">
        <f t="shared" si="0"/>
        <v>1.6179515577599075E-2</v>
      </c>
      <c r="D27" s="3">
        <f t="shared" si="1"/>
        <v>1.166828726211974E-2</v>
      </c>
      <c r="E27" s="3">
        <v>40</v>
      </c>
      <c r="F27" s="4">
        <v>140.80000000000001</v>
      </c>
      <c r="G27" s="3">
        <v>459</v>
      </c>
      <c r="H27" s="3">
        <v>503</v>
      </c>
      <c r="I27" s="4">
        <v>962</v>
      </c>
      <c r="J27" s="3">
        <v>1153</v>
      </c>
      <c r="K27" s="3">
        <v>1219</v>
      </c>
      <c r="L27" s="4">
        <v>2372</v>
      </c>
      <c r="N27">
        <v>576.6</v>
      </c>
      <c r="Z27" s="3">
        <v>100.8</v>
      </c>
      <c r="AA27">
        <v>576.6</v>
      </c>
    </row>
    <row r="28" spans="1:27" x14ac:dyDescent="0.3">
      <c r="A28" s="5" t="s">
        <v>1610</v>
      </c>
      <c r="B28" s="6">
        <v>592.35</v>
      </c>
      <c r="C28" s="3">
        <f t="shared" si="0"/>
        <v>9.5078730678480286E-2</v>
      </c>
      <c r="D28" s="3">
        <f t="shared" si="1"/>
        <v>6.8568551187664958E-2</v>
      </c>
      <c r="E28" s="6">
        <v>356.02</v>
      </c>
      <c r="F28" s="6">
        <v>948.37</v>
      </c>
      <c r="G28" s="6">
        <v>5261</v>
      </c>
      <c r="H28" s="6">
        <v>6557</v>
      </c>
      <c r="I28" s="6">
        <v>11818</v>
      </c>
      <c r="J28" s="6">
        <v>9402</v>
      </c>
      <c r="K28" s="6">
        <v>13946</v>
      </c>
      <c r="L28" s="6">
        <v>23348</v>
      </c>
      <c r="M28" s="17">
        <v>2013</v>
      </c>
      <c r="N28">
        <v>3328.9</v>
      </c>
      <c r="Z28" s="6"/>
    </row>
    <row r="29" spans="1:27" x14ac:dyDescent="0.3">
      <c r="A29" s="2" t="s">
        <v>1611</v>
      </c>
      <c r="B29" s="3">
        <v>109.29</v>
      </c>
      <c r="C29" s="3">
        <f t="shared" si="0"/>
        <v>1.7542254538450427E-2</v>
      </c>
      <c r="D29" s="3">
        <f t="shared" si="1"/>
        <v>1.2651062647589945E-2</v>
      </c>
      <c r="E29" s="3">
        <v>43</v>
      </c>
      <c r="F29" s="4">
        <v>152.29</v>
      </c>
      <c r="G29" s="3">
        <v>520</v>
      </c>
      <c r="H29" s="3">
        <v>540</v>
      </c>
      <c r="I29" s="4">
        <v>1060</v>
      </c>
      <c r="J29" s="3">
        <v>1021</v>
      </c>
      <c r="K29" s="3">
        <v>1131</v>
      </c>
      <c r="L29" s="4">
        <v>2152</v>
      </c>
      <c r="N29">
        <v>762.6</v>
      </c>
      <c r="Z29" s="3">
        <v>109.29</v>
      </c>
      <c r="AA29">
        <v>762.6</v>
      </c>
    </row>
    <row r="30" spans="1:27" x14ac:dyDescent="0.3">
      <c r="A30" s="2" t="s">
        <v>1612</v>
      </c>
      <c r="B30" s="3">
        <v>95.1</v>
      </c>
      <c r="C30" s="3">
        <f t="shared" si="0"/>
        <v>1.5264602494341983E-2</v>
      </c>
      <c r="D30" s="3">
        <f t="shared" si="1"/>
        <v>1.1008473399083207E-2</v>
      </c>
      <c r="E30" s="3">
        <v>35</v>
      </c>
      <c r="F30" s="4">
        <v>130.1</v>
      </c>
      <c r="G30" s="3">
        <v>454</v>
      </c>
      <c r="H30" s="3">
        <v>545</v>
      </c>
      <c r="I30" s="4">
        <v>999</v>
      </c>
      <c r="J30" s="3">
        <v>976</v>
      </c>
      <c r="K30" s="3">
        <v>1035</v>
      </c>
      <c r="L30" s="4">
        <v>2011</v>
      </c>
      <c r="N30">
        <v>526.4</v>
      </c>
      <c r="Z30" s="3">
        <v>95.1</v>
      </c>
      <c r="AA30">
        <v>526.4</v>
      </c>
    </row>
    <row r="31" spans="1:27" x14ac:dyDescent="0.3">
      <c r="A31" s="2" t="s">
        <v>1613</v>
      </c>
      <c r="B31" s="3">
        <v>73.2</v>
      </c>
      <c r="C31" s="3">
        <f t="shared" si="0"/>
        <v>1.17494101218279E-2</v>
      </c>
      <c r="D31" s="3">
        <f t="shared" si="1"/>
        <v>8.4733990832060024E-3</v>
      </c>
      <c r="E31" s="3">
        <v>33</v>
      </c>
      <c r="F31" s="4">
        <v>106.2</v>
      </c>
      <c r="G31" s="3">
        <v>513</v>
      </c>
      <c r="H31" s="3">
        <v>525</v>
      </c>
      <c r="I31" s="4">
        <v>1038</v>
      </c>
      <c r="J31" s="3">
        <v>959</v>
      </c>
      <c r="K31" s="3">
        <v>1128</v>
      </c>
      <c r="L31" s="4">
        <v>2087</v>
      </c>
      <c r="N31">
        <v>372</v>
      </c>
      <c r="Z31" s="3">
        <v>73.2</v>
      </c>
      <c r="AA31">
        <v>372</v>
      </c>
    </row>
    <row r="32" spans="1:27" x14ac:dyDescent="0.3">
      <c r="A32" s="2" t="s">
        <v>1614</v>
      </c>
      <c r="B32" s="3">
        <v>25.68</v>
      </c>
      <c r="C32" s="3">
        <f t="shared" si="0"/>
        <v>4.1219242066740502E-3</v>
      </c>
      <c r="D32" s="3">
        <f t="shared" si="1"/>
        <v>2.9726350882066958E-3</v>
      </c>
      <c r="E32" s="3">
        <v>34.799999999999997</v>
      </c>
      <c r="F32" s="4">
        <v>60.48</v>
      </c>
      <c r="G32" s="3">
        <v>485</v>
      </c>
      <c r="H32" s="3">
        <v>514</v>
      </c>
      <c r="I32" s="4">
        <v>999</v>
      </c>
      <c r="J32" s="3">
        <v>971</v>
      </c>
      <c r="K32" s="3">
        <v>1235</v>
      </c>
      <c r="L32" s="4">
        <v>2206</v>
      </c>
      <c r="N32">
        <v>148.80000000000001</v>
      </c>
      <c r="Z32" s="3">
        <v>25.68</v>
      </c>
      <c r="AA32">
        <v>148.80000000000001</v>
      </c>
    </row>
    <row r="33" spans="1:27" x14ac:dyDescent="0.3">
      <c r="A33" s="2" t="s">
        <v>1615</v>
      </c>
      <c r="B33" s="3"/>
      <c r="C33" s="3">
        <f t="shared" si="0"/>
        <v>0</v>
      </c>
      <c r="D33" s="3">
        <f t="shared" si="1"/>
        <v>0</v>
      </c>
      <c r="E33" s="3">
        <v>30.12</v>
      </c>
      <c r="F33" s="4">
        <v>30.12</v>
      </c>
      <c r="G33" s="3">
        <v>504</v>
      </c>
      <c r="H33" s="3">
        <v>519</v>
      </c>
      <c r="I33" s="4">
        <v>1023</v>
      </c>
      <c r="J33" s="3">
        <v>714</v>
      </c>
      <c r="K33" s="3">
        <v>1259</v>
      </c>
      <c r="L33" s="4">
        <v>1973</v>
      </c>
      <c r="N33">
        <v>0</v>
      </c>
      <c r="Z33" s="3"/>
      <c r="AA33">
        <v>0</v>
      </c>
    </row>
    <row r="34" spans="1:27" x14ac:dyDescent="0.3">
      <c r="A34" s="2" t="s">
        <v>1616</v>
      </c>
      <c r="B34" s="3"/>
      <c r="C34" s="3">
        <f t="shared" si="0"/>
        <v>0</v>
      </c>
      <c r="D34" s="3">
        <f t="shared" si="1"/>
        <v>0</v>
      </c>
      <c r="E34" s="3">
        <v>26.9</v>
      </c>
      <c r="F34" s="4">
        <v>26.9</v>
      </c>
      <c r="G34" s="3">
        <v>446</v>
      </c>
      <c r="H34" s="3">
        <v>511</v>
      </c>
      <c r="I34" s="4">
        <v>957</v>
      </c>
      <c r="J34" s="3">
        <v>728</v>
      </c>
      <c r="K34" s="3">
        <v>1329</v>
      </c>
      <c r="L34" s="4">
        <v>2057</v>
      </c>
      <c r="N34">
        <v>0</v>
      </c>
      <c r="Z34" s="3"/>
      <c r="AA34">
        <v>0</v>
      </c>
    </row>
    <row r="35" spans="1:27" x14ac:dyDescent="0.3">
      <c r="A35" s="2" t="s">
        <v>1617</v>
      </c>
      <c r="B35" s="3"/>
      <c r="C35" s="3">
        <f t="shared" si="0"/>
        <v>0</v>
      </c>
      <c r="D35" s="3">
        <f t="shared" si="1"/>
        <v>0</v>
      </c>
      <c r="E35" s="3">
        <v>25.4</v>
      </c>
      <c r="F35" s="4">
        <v>25.4</v>
      </c>
      <c r="G35" s="3">
        <v>485</v>
      </c>
      <c r="H35" s="3">
        <v>550</v>
      </c>
      <c r="I35" s="4">
        <v>1035</v>
      </c>
      <c r="J35" s="3">
        <v>682</v>
      </c>
      <c r="K35" s="3">
        <v>1199</v>
      </c>
      <c r="L35" s="4">
        <v>1881</v>
      </c>
      <c r="N35">
        <v>0</v>
      </c>
      <c r="Z35" s="3"/>
      <c r="AA35">
        <v>0</v>
      </c>
    </row>
    <row r="36" spans="1:27" x14ac:dyDescent="0.3">
      <c r="A36" s="2" t="s">
        <v>1618</v>
      </c>
      <c r="B36" s="3"/>
      <c r="C36" s="3">
        <f t="shared" si="0"/>
        <v>0</v>
      </c>
      <c r="D36" s="3">
        <f t="shared" si="1"/>
        <v>0</v>
      </c>
      <c r="E36" s="3">
        <v>13.5</v>
      </c>
      <c r="F36" s="4">
        <v>13.5</v>
      </c>
      <c r="G36" s="3">
        <v>285</v>
      </c>
      <c r="H36" s="3">
        <v>588</v>
      </c>
      <c r="I36" s="4">
        <v>873</v>
      </c>
      <c r="J36" s="3">
        <v>846</v>
      </c>
      <c r="K36" s="3">
        <v>1343</v>
      </c>
      <c r="L36" s="4">
        <v>2189</v>
      </c>
      <c r="N36">
        <v>0</v>
      </c>
      <c r="Z36" s="3"/>
      <c r="AA36">
        <v>0</v>
      </c>
    </row>
    <row r="37" spans="1:27" x14ac:dyDescent="0.3">
      <c r="A37" s="2" t="s">
        <v>1619</v>
      </c>
      <c r="B37" s="3"/>
      <c r="C37" s="3">
        <f t="shared" si="0"/>
        <v>0</v>
      </c>
      <c r="D37" s="3">
        <f t="shared" si="1"/>
        <v>0</v>
      </c>
      <c r="E37" s="3">
        <v>30.79</v>
      </c>
      <c r="F37" s="4">
        <v>30.79</v>
      </c>
      <c r="G37" s="3">
        <v>425</v>
      </c>
      <c r="H37" s="3">
        <v>573</v>
      </c>
      <c r="I37" s="4">
        <v>998</v>
      </c>
      <c r="J37" s="3">
        <v>996</v>
      </c>
      <c r="K37" s="3">
        <v>1239</v>
      </c>
      <c r="L37" s="4">
        <v>2235</v>
      </c>
      <c r="N37">
        <v>0</v>
      </c>
      <c r="Z37" s="3"/>
      <c r="AA37">
        <v>0</v>
      </c>
    </row>
    <row r="38" spans="1:27" x14ac:dyDescent="0.3">
      <c r="A38" s="2" t="s">
        <v>1620</v>
      </c>
      <c r="B38" s="3">
        <v>27.3</v>
      </c>
      <c r="C38" s="3">
        <f t="shared" si="0"/>
        <v>4.381952135599749E-3</v>
      </c>
      <c r="D38" s="3">
        <f t="shared" si="1"/>
        <v>3.160161133490763E-3</v>
      </c>
      <c r="E38" s="3">
        <v>33</v>
      </c>
      <c r="F38" s="4">
        <v>60.3</v>
      </c>
      <c r="G38" s="3">
        <v>589</v>
      </c>
      <c r="H38" s="3">
        <v>672</v>
      </c>
      <c r="I38" s="4">
        <v>1261</v>
      </c>
      <c r="J38" s="3">
        <v>885</v>
      </c>
      <c r="K38" s="3">
        <v>1093</v>
      </c>
      <c r="L38" s="4">
        <v>1978</v>
      </c>
      <c r="N38">
        <v>115</v>
      </c>
      <c r="Z38" s="3">
        <v>27.3</v>
      </c>
      <c r="AA38">
        <v>115</v>
      </c>
    </row>
    <row r="39" spans="1:27" x14ac:dyDescent="0.3">
      <c r="A39" s="2" t="s">
        <v>1621</v>
      </c>
      <c r="B39" s="3">
        <v>73.8</v>
      </c>
      <c r="C39" s="3">
        <f t="shared" si="0"/>
        <v>1.1845716762170751E-2</v>
      </c>
      <c r="D39" s="3">
        <f t="shared" si="1"/>
        <v>8.5428531740519512E-3</v>
      </c>
      <c r="E39" s="3">
        <v>35</v>
      </c>
      <c r="F39" s="4">
        <v>108.8</v>
      </c>
      <c r="G39" s="3">
        <v>540</v>
      </c>
      <c r="H39" s="3">
        <v>600</v>
      </c>
      <c r="I39" s="4">
        <v>1140</v>
      </c>
      <c r="J39" s="3">
        <v>1203</v>
      </c>
      <c r="K39" s="3">
        <v>1197</v>
      </c>
      <c r="L39" s="4">
        <v>2400</v>
      </c>
      <c r="N39">
        <v>504</v>
      </c>
      <c r="Z39" s="3">
        <v>73.8</v>
      </c>
      <c r="AA39">
        <v>504</v>
      </c>
    </row>
    <row r="40" spans="1:27" x14ac:dyDescent="0.3">
      <c r="A40" s="2" t="s">
        <v>1622</v>
      </c>
      <c r="B40" s="3">
        <v>98.8</v>
      </c>
      <c r="C40" s="3">
        <f t="shared" si="0"/>
        <v>1.5858493443122901E-2</v>
      </c>
      <c r="D40" s="3">
        <f t="shared" si="1"/>
        <v>1.1436773625966569E-2</v>
      </c>
      <c r="E40" s="3">
        <v>38</v>
      </c>
      <c r="F40" s="4">
        <v>136.80000000000001</v>
      </c>
      <c r="G40" s="3">
        <v>524</v>
      </c>
      <c r="H40" s="3">
        <v>570</v>
      </c>
      <c r="I40" s="4">
        <v>1094</v>
      </c>
      <c r="J40" s="3">
        <v>1288</v>
      </c>
      <c r="K40" s="3">
        <v>1273</v>
      </c>
      <c r="L40" s="4">
        <v>2561</v>
      </c>
      <c r="N40">
        <v>644.80000000000007</v>
      </c>
      <c r="Z40" s="3">
        <v>98.8</v>
      </c>
      <c r="AA40">
        <v>644.80000000000007</v>
      </c>
    </row>
    <row r="41" spans="1:27" x14ac:dyDescent="0.3">
      <c r="A41" s="5" t="s">
        <v>1623</v>
      </c>
      <c r="B41" s="6">
        <v>503.17</v>
      </c>
      <c r="C41" s="3">
        <f t="shared" si="0"/>
        <v>8.0764353702187763E-2</v>
      </c>
      <c r="D41" s="3">
        <f t="shared" si="1"/>
        <v>5.8245358151595136E-2</v>
      </c>
      <c r="E41" s="6">
        <v>378.51</v>
      </c>
      <c r="F41" s="6">
        <v>881.68</v>
      </c>
      <c r="G41" s="6">
        <v>5770</v>
      </c>
      <c r="H41" s="6">
        <v>6707</v>
      </c>
      <c r="I41" s="6">
        <v>12477</v>
      </c>
      <c r="J41" s="6">
        <v>11269</v>
      </c>
      <c r="K41" s="6">
        <v>14461</v>
      </c>
      <c r="L41" s="6">
        <v>25730</v>
      </c>
      <c r="M41" s="17">
        <v>2014</v>
      </c>
      <c r="N41">
        <v>3073.6000000000004</v>
      </c>
      <c r="Z41" s="6"/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A22" workbookViewId="0">
      <selection activeCell="D3" sqref="D3:D28"/>
    </sheetView>
  </sheetViews>
  <sheetFormatPr defaultRowHeight="14.4" x14ac:dyDescent="0.3"/>
  <cols>
    <col min="1" max="1" width="18.33203125" customWidth="1"/>
  </cols>
  <sheetData>
    <row r="1" spans="1:27" ht="25.5" customHeight="1" x14ac:dyDescent="0.3">
      <c r="A1" s="234" t="s">
        <v>1624</v>
      </c>
      <c r="B1" s="234" t="s">
        <v>1625</v>
      </c>
      <c r="C1" s="234"/>
      <c r="D1" s="234"/>
      <c r="E1" s="234"/>
      <c r="F1" s="234"/>
      <c r="G1" s="234" t="s">
        <v>1626</v>
      </c>
      <c r="H1" s="234"/>
      <c r="I1" s="234"/>
      <c r="J1" s="234" t="s">
        <v>1627</v>
      </c>
      <c r="K1" s="234"/>
      <c r="L1" s="234"/>
    </row>
    <row r="2" spans="1:27" ht="79.2" x14ac:dyDescent="0.3">
      <c r="A2" s="234"/>
      <c r="B2" s="1" t="s">
        <v>1628</v>
      </c>
      <c r="C2" s="16" t="s">
        <v>1629</v>
      </c>
      <c r="D2" s="16" t="s">
        <v>1630</v>
      </c>
      <c r="E2" s="1" t="s">
        <v>1631</v>
      </c>
      <c r="F2" s="1" t="s">
        <v>1632</v>
      </c>
      <c r="G2" s="1" t="s">
        <v>1633</v>
      </c>
      <c r="H2" s="1" t="s">
        <v>1634</v>
      </c>
      <c r="I2" s="1" t="s">
        <v>1635</v>
      </c>
      <c r="J2" s="1" t="s">
        <v>1636</v>
      </c>
      <c r="K2" s="1" t="s">
        <v>1637</v>
      </c>
      <c r="L2" s="1" t="s">
        <v>1638</v>
      </c>
      <c r="N2" s="18" t="s">
        <v>1639</v>
      </c>
      <c r="Z2" s="14" t="s">
        <v>1640</v>
      </c>
      <c r="AA2" s="18" t="s">
        <v>1641</v>
      </c>
    </row>
    <row r="3" spans="1:27" x14ac:dyDescent="0.3">
      <c r="A3" s="2" t="s">
        <v>1642</v>
      </c>
      <c r="B3" s="3">
        <v>56.57</v>
      </c>
      <c r="C3" s="3">
        <f>B3/3261.4</f>
        <v>1.7345311829275772E-2</v>
      </c>
      <c r="D3" s="3">
        <f>B3/4960.3</f>
        <v>1.1404552144023547E-2</v>
      </c>
      <c r="E3" s="3">
        <v>20.9</v>
      </c>
      <c r="F3" s="4">
        <v>77.47</v>
      </c>
      <c r="G3" s="3">
        <v>224</v>
      </c>
      <c r="H3" s="3">
        <v>281</v>
      </c>
      <c r="I3" s="4">
        <v>505</v>
      </c>
      <c r="J3" s="3">
        <v>510</v>
      </c>
      <c r="K3" s="3">
        <v>450</v>
      </c>
      <c r="L3" s="4">
        <v>960</v>
      </c>
      <c r="N3">
        <v>756.4</v>
      </c>
      <c r="Z3" s="3">
        <v>56.57</v>
      </c>
      <c r="AA3">
        <v>756.4</v>
      </c>
    </row>
    <row r="4" spans="1:27" x14ac:dyDescent="0.3">
      <c r="A4" s="2" t="s">
        <v>1643</v>
      </c>
      <c r="B4" s="3">
        <v>38.6</v>
      </c>
      <c r="C4" s="3">
        <f t="shared" ref="C4:C28" si="0">B4/3261.4</f>
        <v>1.1835408106947937E-2</v>
      </c>
      <c r="D4" s="3">
        <f t="shared" ref="D4:D28" si="1">B4/4960.3</f>
        <v>7.7817873918916191E-3</v>
      </c>
      <c r="E4" s="3">
        <v>18.399999999999999</v>
      </c>
      <c r="F4" s="4">
        <v>57</v>
      </c>
      <c r="G4" s="3">
        <v>189</v>
      </c>
      <c r="H4" s="3">
        <v>217</v>
      </c>
      <c r="I4" s="4">
        <v>406</v>
      </c>
      <c r="J4" s="3">
        <v>522</v>
      </c>
      <c r="K4" s="3">
        <v>452</v>
      </c>
      <c r="L4" s="4">
        <v>974</v>
      </c>
      <c r="N4">
        <v>537.6</v>
      </c>
      <c r="Z4" s="3">
        <v>38.6</v>
      </c>
      <c r="AA4">
        <v>537.6</v>
      </c>
    </row>
    <row r="5" spans="1:27" x14ac:dyDescent="0.3">
      <c r="A5" s="2" t="s">
        <v>1644</v>
      </c>
      <c r="B5" s="3">
        <v>9.6999999999999993</v>
      </c>
      <c r="C5" s="3">
        <f t="shared" si="0"/>
        <v>2.9741828662537559E-3</v>
      </c>
      <c r="D5" s="3">
        <f t="shared" si="1"/>
        <v>1.9555268834546297E-3</v>
      </c>
      <c r="E5" s="3">
        <v>14.6</v>
      </c>
      <c r="F5" s="4">
        <v>24.3</v>
      </c>
      <c r="G5" s="3">
        <v>219</v>
      </c>
      <c r="H5" s="3">
        <v>226</v>
      </c>
      <c r="I5" s="4">
        <v>445</v>
      </c>
      <c r="J5" s="3">
        <v>346</v>
      </c>
      <c r="K5" s="3">
        <v>353</v>
      </c>
      <c r="L5" s="4">
        <v>699</v>
      </c>
      <c r="N5">
        <v>657.19999999999993</v>
      </c>
      <c r="Z5" s="3">
        <v>9.6999999999999993</v>
      </c>
      <c r="AA5">
        <v>657.19999999999993</v>
      </c>
    </row>
    <row r="6" spans="1:27" x14ac:dyDescent="0.3">
      <c r="A6" s="2" t="s">
        <v>1645</v>
      </c>
      <c r="B6" s="3">
        <v>25.98</v>
      </c>
      <c r="C6" s="3">
        <f t="shared" si="0"/>
        <v>7.9659042129146991E-3</v>
      </c>
      <c r="D6" s="3">
        <f t="shared" si="1"/>
        <v>5.2375864363042555E-3</v>
      </c>
      <c r="E6" s="3">
        <v>12.3</v>
      </c>
      <c r="F6" s="4">
        <v>38.28</v>
      </c>
      <c r="G6" s="3">
        <v>193</v>
      </c>
      <c r="H6" s="3">
        <v>258</v>
      </c>
      <c r="I6" s="4">
        <v>451</v>
      </c>
      <c r="J6" s="3">
        <v>324</v>
      </c>
      <c r="K6" s="3">
        <v>367</v>
      </c>
      <c r="L6" s="4">
        <v>691</v>
      </c>
      <c r="N6">
        <v>156.39999999999998</v>
      </c>
      <c r="Z6" s="3">
        <v>25.98</v>
      </c>
      <c r="AA6">
        <v>156.39999999999998</v>
      </c>
    </row>
    <row r="7" spans="1:27" x14ac:dyDescent="0.3">
      <c r="A7" s="2" t="s">
        <v>1646</v>
      </c>
      <c r="B7" s="3"/>
      <c r="C7" s="3">
        <f t="shared" si="0"/>
        <v>0</v>
      </c>
      <c r="D7" s="3">
        <f t="shared" si="1"/>
        <v>0</v>
      </c>
      <c r="E7" s="3">
        <v>14.92</v>
      </c>
      <c r="F7" s="4">
        <v>14.92</v>
      </c>
      <c r="G7" s="3">
        <v>195</v>
      </c>
      <c r="H7" s="3">
        <v>270</v>
      </c>
      <c r="I7" s="4">
        <v>465</v>
      </c>
      <c r="J7" s="3">
        <v>278</v>
      </c>
      <c r="K7" s="3">
        <v>413</v>
      </c>
      <c r="L7" s="4">
        <v>691</v>
      </c>
      <c r="N7">
        <v>0</v>
      </c>
      <c r="Z7" s="3"/>
      <c r="AA7">
        <v>0</v>
      </c>
    </row>
    <row r="8" spans="1:27" x14ac:dyDescent="0.3">
      <c r="A8" s="2" t="s">
        <v>1647</v>
      </c>
      <c r="B8" s="3"/>
      <c r="C8" s="3">
        <f t="shared" si="0"/>
        <v>0</v>
      </c>
      <c r="D8" s="3">
        <f t="shared" si="1"/>
        <v>0</v>
      </c>
      <c r="E8" s="3">
        <v>13.9</v>
      </c>
      <c r="F8" s="4">
        <v>13.89</v>
      </c>
      <c r="G8" s="3">
        <v>193</v>
      </c>
      <c r="H8" s="3">
        <v>211</v>
      </c>
      <c r="I8" s="4">
        <v>404</v>
      </c>
      <c r="J8" s="3">
        <v>255</v>
      </c>
      <c r="K8" s="3">
        <v>354</v>
      </c>
      <c r="L8" s="4">
        <v>609</v>
      </c>
      <c r="N8">
        <v>0</v>
      </c>
      <c r="Z8" s="3"/>
      <c r="AA8">
        <v>0</v>
      </c>
    </row>
    <row r="9" spans="1:27" x14ac:dyDescent="0.3">
      <c r="A9" s="2" t="s">
        <v>1648</v>
      </c>
      <c r="B9" s="3"/>
      <c r="C9" s="3">
        <f t="shared" si="0"/>
        <v>0</v>
      </c>
      <c r="D9" s="3">
        <f t="shared" si="1"/>
        <v>0</v>
      </c>
      <c r="E9" s="3">
        <v>13</v>
      </c>
      <c r="F9" s="4">
        <v>13.03</v>
      </c>
      <c r="G9" s="3">
        <v>169</v>
      </c>
      <c r="H9" s="3">
        <v>195</v>
      </c>
      <c r="I9" s="4">
        <v>364</v>
      </c>
      <c r="J9" s="3">
        <v>294</v>
      </c>
      <c r="K9" s="3">
        <v>390</v>
      </c>
      <c r="L9" s="4">
        <v>684</v>
      </c>
      <c r="N9">
        <v>0</v>
      </c>
      <c r="Z9" s="3"/>
      <c r="AA9">
        <v>0</v>
      </c>
    </row>
    <row r="10" spans="1:27" x14ac:dyDescent="0.3">
      <c r="A10" s="2" t="s">
        <v>1649</v>
      </c>
      <c r="B10" s="3"/>
      <c r="C10" s="3">
        <f t="shared" si="0"/>
        <v>0</v>
      </c>
      <c r="D10" s="3">
        <f t="shared" si="1"/>
        <v>0</v>
      </c>
      <c r="E10" s="3">
        <v>8.1</v>
      </c>
      <c r="F10" s="4">
        <v>8.1</v>
      </c>
      <c r="G10" s="3">
        <v>206</v>
      </c>
      <c r="H10" s="3">
        <v>257</v>
      </c>
      <c r="I10" s="4">
        <v>463</v>
      </c>
      <c r="J10" s="3">
        <v>243</v>
      </c>
      <c r="K10" s="3">
        <v>337</v>
      </c>
      <c r="L10" s="4">
        <v>580</v>
      </c>
      <c r="N10">
        <v>0</v>
      </c>
      <c r="Z10" s="3"/>
      <c r="AA10">
        <v>0</v>
      </c>
    </row>
    <row r="11" spans="1:27" x14ac:dyDescent="0.3">
      <c r="A11" s="2" t="s">
        <v>1650</v>
      </c>
      <c r="B11" s="3"/>
      <c r="C11" s="3">
        <f t="shared" si="0"/>
        <v>0</v>
      </c>
      <c r="D11" s="3">
        <f t="shared" si="1"/>
        <v>0</v>
      </c>
      <c r="E11" s="3">
        <v>15.6</v>
      </c>
      <c r="F11" s="4">
        <v>15.55</v>
      </c>
      <c r="G11" s="3">
        <v>224</v>
      </c>
      <c r="H11" s="3">
        <v>250</v>
      </c>
      <c r="I11" s="4">
        <v>474</v>
      </c>
      <c r="J11" s="3">
        <v>267</v>
      </c>
      <c r="K11" s="3">
        <v>306</v>
      </c>
      <c r="L11" s="4">
        <v>573</v>
      </c>
      <c r="N11">
        <v>0</v>
      </c>
      <c r="Z11" s="3"/>
      <c r="AA11">
        <v>0</v>
      </c>
    </row>
    <row r="12" spans="1:27" x14ac:dyDescent="0.3">
      <c r="A12" s="2" t="s">
        <v>1651</v>
      </c>
      <c r="B12" s="3">
        <v>32.700000000000003</v>
      </c>
      <c r="C12" s="3">
        <f t="shared" si="0"/>
        <v>1.0026369043968848E-2</v>
      </c>
      <c r="D12" s="3">
        <f t="shared" si="1"/>
        <v>6.5923432050480823E-3</v>
      </c>
      <c r="E12" s="3">
        <v>16.3</v>
      </c>
      <c r="F12" s="4">
        <v>49.03</v>
      </c>
      <c r="G12" s="3">
        <v>229</v>
      </c>
      <c r="H12" s="3">
        <v>277</v>
      </c>
      <c r="I12" s="4">
        <v>506</v>
      </c>
      <c r="J12" s="3">
        <v>561</v>
      </c>
      <c r="K12" s="3">
        <v>413</v>
      </c>
      <c r="L12" s="4">
        <v>974</v>
      </c>
      <c r="N12">
        <v>269.70000000000005</v>
      </c>
      <c r="Z12" s="3">
        <v>32.700000000000003</v>
      </c>
      <c r="AA12">
        <v>269.70000000000005</v>
      </c>
    </row>
    <row r="13" spans="1:27" x14ac:dyDescent="0.3">
      <c r="A13" s="2" t="s">
        <v>1652</v>
      </c>
      <c r="B13" s="3">
        <v>28.4</v>
      </c>
      <c r="C13" s="3">
        <f t="shared" si="0"/>
        <v>8.7079168455264609E-3</v>
      </c>
      <c r="D13" s="3">
        <f t="shared" si="1"/>
        <v>5.7254601536197401E-3</v>
      </c>
      <c r="E13" s="3">
        <v>12.9</v>
      </c>
      <c r="F13" s="4">
        <v>41.3</v>
      </c>
      <c r="G13" s="3">
        <v>220</v>
      </c>
      <c r="H13" s="3">
        <v>242</v>
      </c>
      <c r="I13" s="4">
        <v>462</v>
      </c>
      <c r="J13" s="3">
        <v>436</v>
      </c>
      <c r="K13" s="3">
        <v>287</v>
      </c>
      <c r="L13" s="4">
        <v>723</v>
      </c>
      <c r="N13">
        <v>375</v>
      </c>
      <c r="Z13" s="3">
        <v>28.4</v>
      </c>
      <c r="AA13">
        <v>375</v>
      </c>
    </row>
    <row r="14" spans="1:27" x14ac:dyDescent="0.3">
      <c r="A14" s="2" t="s">
        <v>1653</v>
      </c>
      <c r="B14" s="3">
        <v>46.4</v>
      </c>
      <c r="C14" s="3">
        <f t="shared" si="0"/>
        <v>1.4227019071564357E-2</v>
      </c>
      <c r="D14" s="3">
        <f t="shared" si="1"/>
        <v>9.3542729270407032E-3</v>
      </c>
      <c r="E14" s="3">
        <v>17.2</v>
      </c>
      <c r="F14" s="4">
        <v>63.6</v>
      </c>
      <c r="G14" s="3">
        <v>196</v>
      </c>
      <c r="H14" s="3">
        <v>230</v>
      </c>
      <c r="I14" s="4">
        <v>426</v>
      </c>
      <c r="J14" s="3">
        <v>408</v>
      </c>
      <c r="K14" s="3">
        <v>350</v>
      </c>
      <c r="L14" s="4">
        <v>758</v>
      </c>
      <c r="N14">
        <v>576.6</v>
      </c>
      <c r="Z14" s="3">
        <v>46.4</v>
      </c>
      <c r="AA14">
        <v>576.6</v>
      </c>
    </row>
    <row r="15" spans="1:27" x14ac:dyDescent="0.3">
      <c r="A15" s="5" t="s">
        <v>1654</v>
      </c>
      <c r="B15" s="6">
        <v>238.38</v>
      </c>
      <c r="C15" s="3">
        <f t="shared" si="0"/>
        <v>7.3091310480161889E-2</v>
      </c>
      <c r="D15" s="3">
        <f t="shared" si="1"/>
        <v>4.8057577162671609E-2</v>
      </c>
      <c r="E15" s="6">
        <v>178.09</v>
      </c>
      <c r="F15" s="6">
        <v>416.47</v>
      </c>
      <c r="G15" s="6">
        <v>2457</v>
      </c>
      <c r="H15" s="6">
        <v>2914</v>
      </c>
      <c r="I15" s="6">
        <v>5371</v>
      </c>
      <c r="J15" s="6">
        <v>4444</v>
      </c>
      <c r="K15" s="6">
        <v>4472</v>
      </c>
      <c r="L15" s="6">
        <v>8916</v>
      </c>
      <c r="M15" s="17">
        <v>2013</v>
      </c>
      <c r="N15">
        <v>3328.9</v>
      </c>
      <c r="Z15" s="6"/>
    </row>
    <row r="16" spans="1:27" x14ac:dyDescent="0.3">
      <c r="A16" s="2" t="s">
        <v>1655</v>
      </c>
      <c r="B16" s="3">
        <v>63.58</v>
      </c>
      <c r="C16" s="3">
        <f t="shared" si="0"/>
        <v>1.9494695529527196E-2</v>
      </c>
      <c r="D16" s="3">
        <f t="shared" si="1"/>
        <v>1.2817773118561377E-2</v>
      </c>
      <c r="E16" s="3">
        <v>23.52</v>
      </c>
      <c r="F16" s="4">
        <v>87.1</v>
      </c>
      <c r="G16" s="3">
        <v>202</v>
      </c>
      <c r="H16" s="3">
        <v>252</v>
      </c>
      <c r="I16" s="4">
        <v>454</v>
      </c>
      <c r="J16" s="3">
        <v>378</v>
      </c>
      <c r="K16" s="3">
        <v>235</v>
      </c>
      <c r="L16" s="4">
        <v>613</v>
      </c>
      <c r="N16">
        <v>762.6</v>
      </c>
      <c r="Z16" s="3">
        <v>63.58</v>
      </c>
      <c r="AA16">
        <v>762.6</v>
      </c>
    </row>
    <row r="17" spans="1:27" x14ac:dyDescent="0.3">
      <c r="A17" s="2" t="s">
        <v>1656</v>
      </c>
      <c r="B17" s="3">
        <v>33.799999999999997</v>
      </c>
      <c r="C17" s="3">
        <f t="shared" si="0"/>
        <v>1.0363647513337829E-2</v>
      </c>
      <c r="D17" s="3">
        <f t="shared" si="1"/>
        <v>6.8141039856460285E-3</v>
      </c>
      <c r="E17" s="3">
        <v>12.5</v>
      </c>
      <c r="F17" s="4">
        <v>46.3</v>
      </c>
      <c r="G17" s="3">
        <v>228</v>
      </c>
      <c r="H17" s="3">
        <v>249</v>
      </c>
      <c r="I17" s="4">
        <v>477</v>
      </c>
      <c r="J17" s="3">
        <v>258</v>
      </c>
      <c r="K17" s="3">
        <v>409</v>
      </c>
      <c r="L17" s="4">
        <v>667</v>
      </c>
      <c r="N17">
        <v>526.4</v>
      </c>
      <c r="Z17" s="3">
        <v>33.799999999999997</v>
      </c>
      <c r="AA17">
        <v>526.4</v>
      </c>
    </row>
    <row r="18" spans="1:27" x14ac:dyDescent="0.3">
      <c r="A18" s="2" t="s">
        <v>1657</v>
      </c>
      <c r="B18" s="3">
        <v>40.799999999999997</v>
      </c>
      <c r="C18" s="3">
        <f t="shared" si="0"/>
        <v>1.2509965045685901E-2</v>
      </c>
      <c r="D18" s="3">
        <f t="shared" si="1"/>
        <v>8.225308953087514E-3</v>
      </c>
      <c r="E18" s="3">
        <v>15.1</v>
      </c>
      <c r="F18" s="4">
        <v>55.9</v>
      </c>
      <c r="G18" s="3">
        <v>199</v>
      </c>
      <c r="H18" s="3">
        <v>210</v>
      </c>
      <c r="I18" s="4">
        <v>409</v>
      </c>
      <c r="J18" s="3">
        <v>322</v>
      </c>
      <c r="K18" s="3">
        <v>356</v>
      </c>
      <c r="L18" s="4">
        <v>678</v>
      </c>
      <c r="N18">
        <v>372</v>
      </c>
      <c r="Z18" s="3">
        <v>40.799999999999997</v>
      </c>
      <c r="AA18">
        <v>372</v>
      </c>
    </row>
    <row r="19" spans="1:27" x14ac:dyDescent="0.3">
      <c r="A19" s="2" t="s">
        <v>1658</v>
      </c>
      <c r="B19" s="3">
        <v>31.41</v>
      </c>
      <c r="C19" s="3">
        <f t="shared" si="0"/>
        <v>9.6308333844361323E-3</v>
      </c>
      <c r="D19" s="3">
        <f t="shared" si="1"/>
        <v>6.3322782896195794E-3</v>
      </c>
      <c r="E19" s="3">
        <v>11.62</v>
      </c>
      <c r="F19" s="4">
        <v>43.03</v>
      </c>
      <c r="G19" s="3">
        <v>200</v>
      </c>
      <c r="H19" s="3">
        <v>225</v>
      </c>
      <c r="I19" s="4">
        <v>425</v>
      </c>
      <c r="J19" s="3">
        <v>308</v>
      </c>
      <c r="K19" s="3">
        <v>244</v>
      </c>
      <c r="L19" s="4">
        <v>552</v>
      </c>
      <c r="N19">
        <v>148.80000000000001</v>
      </c>
      <c r="Z19" s="3">
        <v>31.41</v>
      </c>
      <c r="AA19">
        <v>148.80000000000001</v>
      </c>
    </row>
    <row r="20" spans="1:27" x14ac:dyDescent="0.3">
      <c r="A20" s="2" t="s">
        <v>1659</v>
      </c>
      <c r="B20" s="3"/>
      <c r="C20" s="3">
        <f t="shared" si="0"/>
        <v>0</v>
      </c>
      <c r="D20" s="3">
        <f t="shared" si="1"/>
        <v>0</v>
      </c>
      <c r="E20" s="3">
        <v>9.36</v>
      </c>
      <c r="F20" s="4">
        <v>9.36</v>
      </c>
      <c r="G20" s="3">
        <v>212</v>
      </c>
      <c r="H20" s="3">
        <v>359</v>
      </c>
      <c r="I20" s="4">
        <v>571</v>
      </c>
      <c r="J20" s="3">
        <v>351</v>
      </c>
      <c r="K20" s="3">
        <v>391</v>
      </c>
      <c r="L20" s="4">
        <v>742</v>
      </c>
      <c r="N20">
        <v>0</v>
      </c>
      <c r="Z20" s="3"/>
      <c r="AA20">
        <v>0</v>
      </c>
    </row>
    <row r="21" spans="1:27" x14ac:dyDescent="0.3">
      <c r="A21" s="2" t="s">
        <v>1660</v>
      </c>
      <c r="B21" s="3"/>
      <c r="C21" s="3">
        <f t="shared" si="0"/>
        <v>0</v>
      </c>
      <c r="D21" s="3">
        <f t="shared" si="1"/>
        <v>0</v>
      </c>
      <c r="E21" s="3">
        <v>16.2</v>
      </c>
      <c r="F21" s="4">
        <v>16.2</v>
      </c>
      <c r="G21" s="3">
        <v>172</v>
      </c>
      <c r="H21" s="3">
        <v>230</v>
      </c>
      <c r="I21" s="4">
        <v>402</v>
      </c>
      <c r="J21" s="3">
        <v>304</v>
      </c>
      <c r="K21" s="3">
        <v>337</v>
      </c>
      <c r="L21" s="4">
        <v>641</v>
      </c>
      <c r="N21">
        <v>0</v>
      </c>
      <c r="Z21" s="3"/>
      <c r="AA21">
        <v>0</v>
      </c>
    </row>
    <row r="22" spans="1:27" x14ac:dyDescent="0.3">
      <c r="A22" s="2" t="s">
        <v>1661</v>
      </c>
      <c r="B22" s="3"/>
      <c r="C22" s="3">
        <f t="shared" si="0"/>
        <v>0</v>
      </c>
      <c r="D22" s="3">
        <f t="shared" si="1"/>
        <v>0</v>
      </c>
      <c r="E22" s="3">
        <v>15.1</v>
      </c>
      <c r="F22" s="4">
        <v>15.1</v>
      </c>
      <c r="G22" s="3">
        <v>110</v>
      </c>
      <c r="H22" s="3">
        <v>153</v>
      </c>
      <c r="I22" s="4">
        <v>263</v>
      </c>
      <c r="J22" s="3">
        <v>300</v>
      </c>
      <c r="K22" s="3">
        <v>332</v>
      </c>
      <c r="L22" s="4">
        <v>632</v>
      </c>
      <c r="N22">
        <v>0</v>
      </c>
      <c r="Z22" s="3"/>
      <c r="AA22">
        <v>0</v>
      </c>
    </row>
    <row r="23" spans="1:27" x14ac:dyDescent="0.3">
      <c r="A23" s="2" t="s">
        <v>1662</v>
      </c>
      <c r="B23" s="3"/>
      <c r="C23" s="3">
        <f t="shared" si="0"/>
        <v>0</v>
      </c>
      <c r="D23" s="3">
        <f t="shared" si="1"/>
        <v>0</v>
      </c>
      <c r="E23" s="3">
        <v>7.6</v>
      </c>
      <c r="F23" s="4">
        <v>7.6</v>
      </c>
      <c r="G23" s="3">
        <v>163</v>
      </c>
      <c r="H23" s="3">
        <v>280</v>
      </c>
      <c r="I23" s="4">
        <v>443</v>
      </c>
      <c r="J23" s="3">
        <v>255</v>
      </c>
      <c r="K23" s="3">
        <v>293</v>
      </c>
      <c r="L23" s="4">
        <v>548</v>
      </c>
      <c r="N23">
        <v>0</v>
      </c>
      <c r="Z23" s="3"/>
      <c r="AA23">
        <v>0</v>
      </c>
    </row>
    <row r="24" spans="1:27" x14ac:dyDescent="0.3">
      <c r="A24" s="2" t="s">
        <v>1663</v>
      </c>
      <c r="B24" s="3"/>
      <c r="C24" s="3">
        <f t="shared" si="0"/>
        <v>0</v>
      </c>
      <c r="D24" s="3">
        <f t="shared" si="1"/>
        <v>0</v>
      </c>
      <c r="E24" s="3">
        <v>16.899999999999999</v>
      </c>
      <c r="F24" s="4">
        <v>16.899999999999999</v>
      </c>
      <c r="G24" s="3">
        <v>149</v>
      </c>
      <c r="H24" s="3">
        <v>179</v>
      </c>
      <c r="I24" s="4">
        <v>328</v>
      </c>
      <c r="J24" s="3">
        <v>324</v>
      </c>
      <c r="K24" s="3">
        <v>358</v>
      </c>
      <c r="L24" s="4">
        <v>682</v>
      </c>
      <c r="N24">
        <v>0</v>
      </c>
      <c r="Z24" s="3"/>
      <c r="AA24">
        <v>0</v>
      </c>
    </row>
    <row r="25" spans="1:27" x14ac:dyDescent="0.3">
      <c r="A25" s="2" t="s">
        <v>1664</v>
      </c>
      <c r="B25" s="3">
        <v>9</v>
      </c>
      <c r="C25" s="3">
        <f t="shared" si="0"/>
        <v>2.7595511130189486E-3</v>
      </c>
      <c r="D25" s="3">
        <f t="shared" si="1"/>
        <v>1.8144063867104811E-3</v>
      </c>
      <c r="E25" s="3">
        <v>20</v>
      </c>
      <c r="F25" s="4">
        <v>29</v>
      </c>
      <c r="G25" s="3">
        <v>239</v>
      </c>
      <c r="H25" s="3">
        <v>287</v>
      </c>
      <c r="I25" s="4">
        <v>526</v>
      </c>
      <c r="J25" s="3">
        <v>973</v>
      </c>
      <c r="K25" s="3">
        <v>341</v>
      </c>
      <c r="L25" s="4">
        <v>1314</v>
      </c>
      <c r="N25">
        <v>115</v>
      </c>
      <c r="Z25" s="3">
        <v>9</v>
      </c>
      <c r="AA25">
        <v>115</v>
      </c>
    </row>
    <row r="26" spans="1:27" x14ac:dyDescent="0.3">
      <c r="A26" s="2" t="s">
        <v>1665</v>
      </c>
      <c r="B26" s="3">
        <v>26.4</v>
      </c>
      <c r="C26" s="3">
        <f t="shared" si="0"/>
        <v>8.094683264855582E-3</v>
      </c>
      <c r="D26" s="3">
        <f t="shared" si="1"/>
        <v>5.3222587343507441E-3</v>
      </c>
      <c r="E26" s="3">
        <v>22.2</v>
      </c>
      <c r="F26" s="4">
        <v>48.6</v>
      </c>
      <c r="G26" s="3">
        <v>202</v>
      </c>
      <c r="H26" s="3">
        <v>250</v>
      </c>
      <c r="I26" s="4">
        <v>452</v>
      </c>
      <c r="J26" s="3">
        <v>886</v>
      </c>
      <c r="K26" s="3">
        <v>318</v>
      </c>
      <c r="L26" s="4">
        <v>1204</v>
      </c>
      <c r="N26">
        <v>504</v>
      </c>
      <c r="Z26" s="3">
        <v>26.4</v>
      </c>
      <c r="AA26">
        <v>504</v>
      </c>
    </row>
    <row r="27" spans="1:27" x14ac:dyDescent="0.3">
      <c r="A27" s="2" t="s">
        <v>1666</v>
      </c>
      <c r="B27" s="3">
        <v>42.7</v>
      </c>
      <c r="C27" s="3">
        <f t="shared" si="0"/>
        <v>1.3092536947323236E-2</v>
      </c>
      <c r="D27" s="3">
        <f t="shared" si="1"/>
        <v>8.6083503013930605E-3</v>
      </c>
      <c r="E27" s="3">
        <v>25.9</v>
      </c>
      <c r="F27" s="4">
        <v>68.599999999999994</v>
      </c>
      <c r="G27" s="3">
        <v>241</v>
      </c>
      <c r="H27" s="3">
        <v>278</v>
      </c>
      <c r="I27" s="4">
        <v>519</v>
      </c>
      <c r="J27" s="3">
        <v>592</v>
      </c>
      <c r="K27" s="3">
        <v>368</v>
      </c>
      <c r="L27" s="4">
        <v>960</v>
      </c>
      <c r="N27">
        <v>644.80000000000007</v>
      </c>
      <c r="Z27" s="3">
        <v>42.7</v>
      </c>
      <c r="AA27">
        <v>644.80000000000007</v>
      </c>
    </row>
    <row r="28" spans="1:27" x14ac:dyDescent="0.3">
      <c r="A28" s="5" t="s">
        <v>1667</v>
      </c>
      <c r="B28" s="6">
        <v>247.69</v>
      </c>
      <c r="C28" s="3">
        <f t="shared" si="0"/>
        <v>7.5945912798184828E-2</v>
      </c>
      <c r="D28" s="3">
        <f t="shared" si="1"/>
        <v>4.9934479769368788E-2</v>
      </c>
      <c r="E28" s="6">
        <v>196</v>
      </c>
      <c r="F28" s="6">
        <v>443.69</v>
      </c>
      <c r="G28" s="6">
        <v>2317</v>
      </c>
      <c r="H28" s="6">
        <v>2952</v>
      </c>
      <c r="I28" s="6">
        <v>5269</v>
      </c>
      <c r="J28" s="6">
        <v>5251</v>
      </c>
      <c r="K28" s="6">
        <v>3982</v>
      </c>
      <c r="L28" s="6">
        <v>9233</v>
      </c>
      <c r="M28" s="17">
        <v>2014</v>
      </c>
      <c r="N28">
        <v>3073.6000000000004</v>
      </c>
      <c r="Z28" s="6"/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D3" sqref="D3:D15"/>
    </sheetView>
  </sheetViews>
  <sheetFormatPr defaultRowHeight="14.4" x14ac:dyDescent="0.3"/>
  <cols>
    <col min="1" max="1" width="18.33203125" customWidth="1"/>
  </cols>
  <sheetData>
    <row r="1" spans="1:14" ht="25.5" customHeight="1" x14ac:dyDescent="0.3">
      <c r="A1" s="234" t="s">
        <v>1668</v>
      </c>
      <c r="B1" s="234" t="s">
        <v>1669</v>
      </c>
      <c r="C1" s="234"/>
      <c r="D1" s="234"/>
      <c r="E1" s="234"/>
      <c r="F1" s="234"/>
      <c r="G1" s="234" t="s">
        <v>1670</v>
      </c>
      <c r="H1" s="234"/>
      <c r="I1" s="234"/>
      <c r="J1" s="234" t="s">
        <v>1671</v>
      </c>
      <c r="K1" s="234"/>
      <c r="L1" s="234"/>
    </row>
    <row r="2" spans="1:14" ht="79.2" x14ac:dyDescent="0.3">
      <c r="A2" s="234"/>
      <c r="B2" s="1" t="s">
        <v>1672</v>
      </c>
      <c r="C2" s="16" t="s">
        <v>1673</v>
      </c>
      <c r="D2" s="16" t="s">
        <v>1674</v>
      </c>
      <c r="E2" s="1" t="s">
        <v>1675</v>
      </c>
      <c r="F2" s="1" t="s">
        <v>1676</v>
      </c>
      <c r="G2" s="1" t="s">
        <v>1677</v>
      </c>
      <c r="H2" s="1" t="s">
        <v>1678</v>
      </c>
      <c r="I2" s="1" t="s">
        <v>1679</v>
      </c>
      <c r="J2" s="1" t="s">
        <v>1680</v>
      </c>
      <c r="K2" s="1" t="s">
        <v>1681</v>
      </c>
      <c r="L2" s="1" t="s">
        <v>1682</v>
      </c>
      <c r="N2" s="18" t="s">
        <v>1683</v>
      </c>
    </row>
    <row r="3" spans="1:14" x14ac:dyDescent="0.3">
      <c r="A3" s="2" t="s">
        <v>1684</v>
      </c>
      <c r="B3" s="3">
        <v>143.85</v>
      </c>
      <c r="C3" s="3">
        <f>B3/7797.1</f>
        <v>1.8449166997986429E-2</v>
      </c>
      <c r="D3" s="3">
        <f>B3/11280</f>
        <v>1.2752659574468084E-2</v>
      </c>
      <c r="E3" s="3">
        <v>33.4</v>
      </c>
      <c r="F3" s="4">
        <v>177.25</v>
      </c>
      <c r="G3" s="3">
        <v>458</v>
      </c>
      <c r="H3" s="3">
        <v>584</v>
      </c>
      <c r="I3" s="4">
        <v>1042</v>
      </c>
      <c r="J3" s="3">
        <v>1588.6</v>
      </c>
      <c r="K3" s="3">
        <v>1593</v>
      </c>
      <c r="L3" s="4">
        <v>3182</v>
      </c>
      <c r="N3">
        <v>762.6</v>
      </c>
    </row>
    <row r="4" spans="1:14" x14ac:dyDescent="0.3">
      <c r="A4" s="2" t="s">
        <v>1685</v>
      </c>
      <c r="B4" s="3">
        <v>107.51</v>
      </c>
      <c r="C4" s="3">
        <f t="shared" ref="C4:C15" si="0">B4/7797.1</f>
        <v>1.3788459811981377E-2</v>
      </c>
      <c r="D4" s="3">
        <f t="shared" ref="D4:D15" si="1">B4/11280</f>
        <v>9.5310283687943271E-3</v>
      </c>
      <c r="E4" s="3">
        <v>30.7</v>
      </c>
      <c r="F4" s="4">
        <v>138.21</v>
      </c>
      <c r="G4" s="3">
        <v>461</v>
      </c>
      <c r="H4" s="3">
        <v>541</v>
      </c>
      <c r="I4" s="4">
        <v>1002</v>
      </c>
      <c r="J4" s="3">
        <v>946</v>
      </c>
      <c r="K4" s="3">
        <v>1331</v>
      </c>
      <c r="L4" s="4">
        <v>2277</v>
      </c>
      <c r="N4">
        <v>526.4</v>
      </c>
    </row>
    <row r="5" spans="1:14" x14ac:dyDescent="0.3">
      <c r="A5" s="2" t="s">
        <v>1686</v>
      </c>
      <c r="B5" s="3">
        <v>79.209999999999994</v>
      </c>
      <c r="C5" s="3">
        <f t="shared" si="0"/>
        <v>1.0158905233997255E-2</v>
      </c>
      <c r="D5" s="3">
        <f t="shared" si="1"/>
        <v>7.0221631205673752E-3</v>
      </c>
      <c r="E5" s="3">
        <v>34</v>
      </c>
      <c r="F5" s="4">
        <v>113.21</v>
      </c>
      <c r="G5" s="3">
        <v>451</v>
      </c>
      <c r="H5" s="3">
        <v>537</v>
      </c>
      <c r="I5" s="4">
        <v>988</v>
      </c>
      <c r="J5" s="3">
        <v>978</v>
      </c>
      <c r="K5" s="3">
        <v>1414</v>
      </c>
      <c r="L5" s="4">
        <v>2392</v>
      </c>
      <c r="N5">
        <v>372</v>
      </c>
    </row>
    <row r="6" spans="1:14" x14ac:dyDescent="0.3">
      <c r="A6" s="2" t="s">
        <v>1687</v>
      </c>
      <c r="B6" s="3">
        <v>52.45</v>
      </c>
      <c r="C6" s="3">
        <f t="shared" si="0"/>
        <v>6.7268599864052023E-3</v>
      </c>
      <c r="D6" s="3">
        <f t="shared" si="1"/>
        <v>4.6498226950354611E-3</v>
      </c>
      <c r="E6" s="3">
        <v>32.700000000000003</v>
      </c>
      <c r="F6" s="4">
        <v>85.15</v>
      </c>
      <c r="G6" s="7">
        <v>481</v>
      </c>
      <c r="H6" s="3">
        <v>548</v>
      </c>
      <c r="I6" s="4">
        <v>1029</v>
      </c>
      <c r="J6" s="3">
        <v>894</v>
      </c>
      <c r="K6" s="3">
        <v>1289</v>
      </c>
      <c r="L6" s="4">
        <v>2183</v>
      </c>
      <c r="N6">
        <v>148.80000000000001</v>
      </c>
    </row>
    <row r="7" spans="1:14" x14ac:dyDescent="0.3">
      <c r="A7" s="2" t="s">
        <v>1688</v>
      </c>
      <c r="B7" s="3"/>
      <c r="C7" s="3">
        <f t="shared" si="0"/>
        <v>0</v>
      </c>
      <c r="D7" s="3">
        <f t="shared" si="1"/>
        <v>0</v>
      </c>
      <c r="E7" s="3">
        <v>25.1</v>
      </c>
      <c r="F7" s="4">
        <v>25.1</v>
      </c>
      <c r="G7" s="3">
        <v>393</v>
      </c>
      <c r="H7" s="3">
        <v>561</v>
      </c>
      <c r="I7" s="4">
        <v>954</v>
      </c>
      <c r="J7" s="3">
        <v>662</v>
      </c>
      <c r="K7" s="3">
        <v>1296</v>
      </c>
      <c r="L7" s="4">
        <v>1958</v>
      </c>
      <c r="N7">
        <v>0</v>
      </c>
    </row>
    <row r="8" spans="1:14" x14ac:dyDescent="0.3">
      <c r="A8" s="2" t="s">
        <v>1689</v>
      </c>
      <c r="B8" s="3"/>
      <c r="C8" s="3">
        <f t="shared" si="0"/>
        <v>0</v>
      </c>
      <c r="D8" s="3">
        <f t="shared" si="1"/>
        <v>0</v>
      </c>
      <c r="E8" s="3">
        <v>31.11</v>
      </c>
      <c r="F8" s="4">
        <v>31.11</v>
      </c>
      <c r="G8" s="3">
        <v>445</v>
      </c>
      <c r="H8" s="3">
        <v>672</v>
      </c>
      <c r="I8" s="4">
        <v>1117</v>
      </c>
      <c r="J8" s="3">
        <v>544</v>
      </c>
      <c r="K8" s="3">
        <v>1094</v>
      </c>
      <c r="L8" s="4">
        <v>1638</v>
      </c>
      <c r="N8">
        <v>0</v>
      </c>
    </row>
    <row r="9" spans="1:14" x14ac:dyDescent="0.3">
      <c r="A9" s="2" t="s">
        <v>1690</v>
      </c>
      <c r="B9" s="3"/>
      <c r="C9" s="3">
        <f t="shared" si="0"/>
        <v>0</v>
      </c>
      <c r="D9" s="3">
        <f t="shared" si="1"/>
        <v>0</v>
      </c>
      <c r="E9" s="3">
        <v>31.11</v>
      </c>
      <c r="F9" s="4">
        <v>31.11</v>
      </c>
      <c r="G9" s="3">
        <v>426</v>
      </c>
      <c r="H9" s="3">
        <v>574</v>
      </c>
      <c r="I9" s="4">
        <v>1000</v>
      </c>
      <c r="J9" s="3">
        <v>713</v>
      </c>
      <c r="K9" s="3">
        <v>1172</v>
      </c>
      <c r="L9" s="4">
        <v>1885</v>
      </c>
      <c r="N9">
        <v>0</v>
      </c>
    </row>
    <row r="10" spans="1:14" x14ac:dyDescent="0.3">
      <c r="A10" s="2" t="s">
        <v>1691</v>
      </c>
      <c r="B10" s="3"/>
      <c r="C10" s="3">
        <f t="shared" si="0"/>
        <v>0</v>
      </c>
      <c r="D10" s="3">
        <f t="shared" si="1"/>
        <v>0</v>
      </c>
      <c r="E10" s="3">
        <v>26.11</v>
      </c>
      <c r="F10" s="4">
        <v>26.11</v>
      </c>
      <c r="G10" s="3">
        <v>440</v>
      </c>
      <c r="H10" s="3">
        <v>641</v>
      </c>
      <c r="I10" s="4">
        <v>1081</v>
      </c>
      <c r="J10" s="3">
        <v>744</v>
      </c>
      <c r="K10" s="3">
        <v>1314</v>
      </c>
      <c r="L10" s="4">
        <v>2058</v>
      </c>
      <c r="N10">
        <v>0</v>
      </c>
    </row>
    <row r="11" spans="1:14" x14ac:dyDescent="0.3">
      <c r="A11" s="2" t="s">
        <v>1692</v>
      </c>
      <c r="B11" s="3"/>
      <c r="C11" s="3">
        <f t="shared" si="0"/>
        <v>0</v>
      </c>
      <c r="D11" s="3">
        <f t="shared" si="1"/>
        <v>0</v>
      </c>
      <c r="E11" s="3">
        <v>36.1</v>
      </c>
      <c r="F11" s="4">
        <v>36.1</v>
      </c>
      <c r="G11" s="3">
        <v>473</v>
      </c>
      <c r="H11" s="3">
        <v>747</v>
      </c>
      <c r="I11" s="4">
        <v>1220</v>
      </c>
      <c r="J11" s="3">
        <v>750</v>
      </c>
      <c r="K11" s="3">
        <v>1274</v>
      </c>
      <c r="L11" s="4">
        <v>2024</v>
      </c>
      <c r="N11">
        <v>0</v>
      </c>
    </row>
    <row r="12" spans="1:14" x14ac:dyDescent="0.3">
      <c r="A12" s="2" t="s">
        <v>1693</v>
      </c>
      <c r="B12" s="3">
        <v>35.75</v>
      </c>
      <c r="C12" s="3">
        <f t="shared" si="0"/>
        <v>4.5850380269587413E-3</v>
      </c>
      <c r="D12" s="3">
        <f t="shared" si="1"/>
        <v>3.1693262411347516E-3</v>
      </c>
      <c r="E12" s="3">
        <v>32.4</v>
      </c>
      <c r="F12" s="4">
        <v>68.150000000000006</v>
      </c>
      <c r="G12" s="3">
        <v>526</v>
      </c>
      <c r="H12" s="3">
        <v>736</v>
      </c>
      <c r="I12" s="4">
        <v>1262</v>
      </c>
      <c r="J12" s="3">
        <v>820</v>
      </c>
      <c r="K12" s="3">
        <v>1421</v>
      </c>
      <c r="L12" s="4">
        <v>2241</v>
      </c>
      <c r="N12">
        <v>115</v>
      </c>
    </row>
    <row r="13" spans="1:14" x14ac:dyDescent="0.3">
      <c r="A13" s="2" t="s">
        <v>1694</v>
      </c>
      <c r="B13" s="3">
        <v>89.88</v>
      </c>
      <c r="C13" s="3">
        <f t="shared" si="0"/>
        <v>1.1527362737428017E-2</v>
      </c>
      <c r="D13" s="3">
        <f t="shared" si="1"/>
        <v>7.9680851063829786E-3</v>
      </c>
      <c r="E13" s="3">
        <v>48.5</v>
      </c>
      <c r="F13" s="4">
        <v>138.38</v>
      </c>
      <c r="G13" s="3">
        <v>492</v>
      </c>
      <c r="H13" s="3">
        <v>593</v>
      </c>
      <c r="I13" s="4">
        <v>1085</v>
      </c>
      <c r="J13" s="3">
        <v>1108</v>
      </c>
      <c r="K13" s="3">
        <v>1453</v>
      </c>
      <c r="L13" s="4">
        <v>2561</v>
      </c>
      <c r="N13">
        <v>504</v>
      </c>
    </row>
    <row r="14" spans="1:14" x14ac:dyDescent="0.3">
      <c r="A14" s="2" t="s">
        <v>1695</v>
      </c>
      <c r="B14" s="3">
        <v>135.47999999999999</v>
      </c>
      <c r="C14" s="3">
        <f t="shared" si="0"/>
        <v>1.7375690962024341E-2</v>
      </c>
      <c r="D14" s="3">
        <f t="shared" si="1"/>
        <v>1.201063829787234E-2</v>
      </c>
      <c r="E14" s="3">
        <v>35.700000000000003</v>
      </c>
      <c r="F14" s="4">
        <v>171.18</v>
      </c>
      <c r="G14" s="3">
        <v>483</v>
      </c>
      <c r="H14" s="3">
        <v>722</v>
      </c>
      <c r="I14" s="4">
        <v>1205</v>
      </c>
      <c r="J14" s="3">
        <v>1330</v>
      </c>
      <c r="K14" s="3">
        <v>1470</v>
      </c>
      <c r="L14" s="4">
        <v>2800</v>
      </c>
      <c r="N14">
        <v>644.80000000000007</v>
      </c>
    </row>
    <row r="15" spans="1:14" x14ac:dyDescent="0.3">
      <c r="A15" s="5" t="s">
        <v>1696</v>
      </c>
      <c r="B15" s="6">
        <v>644.13</v>
      </c>
      <c r="C15" s="3">
        <f t="shared" si="0"/>
        <v>8.2611483756781359E-2</v>
      </c>
      <c r="D15" s="3">
        <f t="shared" si="1"/>
        <v>5.7103723404255319E-2</v>
      </c>
      <c r="E15" s="6">
        <v>396.93</v>
      </c>
      <c r="F15" s="6">
        <v>1041.0999999999999</v>
      </c>
      <c r="G15" s="6">
        <v>5529</v>
      </c>
      <c r="H15" s="6">
        <v>7456</v>
      </c>
      <c r="I15" s="6">
        <v>12985</v>
      </c>
      <c r="J15" s="6">
        <v>11077.6</v>
      </c>
      <c r="K15" s="6">
        <v>16121</v>
      </c>
      <c r="L15" s="6">
        <v>27199</v>
      </c>
      <c r="N15">
        <v>3073.6000000000004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45" workbookViewId="0">
      <selection activeCell="D3" sqref="D3:D54"/>
    </sheetView>
  </sheetViews>
  <sheetFormatPr defaultRowHeight="14.4" x14ac:dyDescent="0.3"/>
  <cols>
    <col min="1" max="1" width="18.33203125" customWidth="1"/>
  </cols>
  <sheetData>
    <row r="1" spans="1:27" ht="25.5" customHeight="1" x14ac:dyDescent="0.3">
      <c r="A1" s="234" t="s">
        <v>1697</v>
      </c>
      <c r="B1" s="234" t="s">
        <v>1698</v>
      </c>
      <c r="C1" s="234"/>
      <c r="D1" s="234"/>
      <c r="E1" s="234"/>
      <c r="F1" s="234"/>
      <c r="G1" s="234" t="s">
        <v>1699</v>
      </c>
      <c r="H1" s="234"/>
      <c r="I1" s="234"/>
      <c r="J1" s="234" t="s">
        <v>1700</v>
      </c>
      <c r="K1" s="234"/>
      <c r="L1" s="234"/>
    </row>
    <row r="2" spans="1:27" ht="79.2" x14ac:dyDescent="0.3">
      <c r="A2" s="234"/>
      <c r="B2" s="1" t="s">
        <v>1701</v>
      </c>
      <c r="C2" s="16" t="s">
        <v>1702</v>
      </c>
      <c r="D2" s="16" t="s">
        <v>1703</v>
      </c>
      <c r="E2" s="1" t="s">
        <v>1704</v>
      </c>
      <c r="F2" s="1" t="s">
        <v>1705</v>
      </c>
      <c r="G2" s="1" t="s">
        <v>1706</v>
      </c>
      <c r="H2" s="1" t="s">
        <v>1707</v>
      </c>
      <c r="I2" s="1" t="s">
        <v>1708</v>
      </c>
      <c r="J2" s="1" t="s">
        <v>1709</v>
      </c>
      <c r="K2" s="1" t="s">
        <v>1710</v>
      </c>
      <c r="L2" s="1" t="s">
        <v>1711</v>
      </c>
      <c r="N2" s="18" t="s">
        <v>1712</v>
      </c>
      <c r="Z2" s="14" t="s">
        <v>1713</v>
      </c>
      <c r="AA2" s="18" t="s">
        <v>1714</v>
      </c>
    </row>
    <row r="3" spans="1:27" x14ac:dyDescent="0.3">
      <c r="A3" s="2" t="s">
        <v>1715</v>
      </c>
      <c r="B3" s="3">
        <v>32</v>
      </c>
      <c r="C3" s="3">
        <f>B3/1820</f>
        <v>1.7582417582417582E-2</v>
      </c>
      <c r="D3" s="3">
        <f>B3/3121</f>
        <v>1.0253123998718359E-2</v>
      </c>
      <c r="E3" s="3">
        <v>18</v>
      </c>
      <c r="F3" s="3">
        <v>50</v>
      </c>
      <c r="G3" s="3">
        <v>228</v>
      </c>
      <c r="H3" s="3">
        <v>269</v>
      </c>
      <c r="I3" s="4">
        <v>497</v>
      </c>
      <c r="J3" s="3">
        <v>315</v>
      </c>
      <c r="K3" s="3"/>
      <c r="L3" s="4">
        <v>315</v>
      </c>
      <c r="N3">
        <v>663.4</v>
      </c>
      <c r="Z3" s="3">
        <v>32</v>
      </c>
      <c r="AA3">
        <v>663.4</v>
      </c>
    </row>
    <row r="4" spans="1:27" x14ac:dyDescent="0.3">
      <c r="A4" s="2" t="s">
        <v>1716</v>
      </c>
      <c r="B4" s="3">
        <v>24</v>
      </c>
      <c r="C4" s="3">
        <f t="shared" ref="C4:C54" si="0">B4/1820</f>
        <v>1.3186813186813187E-2</v>
      </c>
      <c r="D4" s="3">
        <f t="shared" ref="D4:D54" si="1">B4/3121</f>
        <v>7.6898429990387698E-3</v>
      </c>
      <c r="E4" s="3">
        <v>16</v>
      </c>
      <c r="F4" s="3">
        <v>40</v>
      </c>
      <c r="G4" s="3">
        <v>222</v>
      </c>
      <c r="H4" s="3">
        <v>309</v>
      </c>
      <c r="I4" s="4">
        <v>531</v>
      </c>
      <c r="J4" s="3">
        <v>311</v>
      </c>
      <c r="K4" s="3"/>
      <c r="L4" s="4">
        <v>311</v>
      </c>
      <c r="N4">
        <v>714</v>
      </c>
      <c r="Z4" s="3">
        <v>24</v>
      </c>
      <c r="AA4">
        <v>714</v>
      </c>
    </row>
    <row r="5" spans="1:27" x14ac:dyDescent="0.3">
      <c r="A5" s="2" t="s">
        <v>1717</v>
      </c>
      <c r="B5" s="3">
        <v>22</v>
      </c>
      <c r="C5" s="3">
        <f t="shared" si="0"/>
        <v>1.2087912087912088E-2</v>
      </c>
      <c r="D5" s="3">
        <f t="shared" si="1"/>
        <v>7.0490227491188722E-3</v>
      </c>
      <c r="E5" s="3">
        <v>17</v>
      </c>
      <c r="F5" s="3">
        <v>39</v>
      </c>
      <c r="G5" s="3">
        <v>240</v>
      </c>
      <c r="H5" s="3">
        <v>261</v>
      </c>
      <c r="I5" s="4">
        <v>501</v>
      </c>
      <c r="J5" s="3">
        <v>312</v>
      </c>
      <c r="K5" s="3"/>
      <c r="L5" s="4">
        <v>312</v>
      </c>
      <c r="N5">
        <v>564.19999999999993</v>
      </c>
      <c r="Z5" s="3">
        <v>22</v>
      </c>
      <c r="AA5">
        <v>564.19999999999993</v>
      </c>
    </row>
    <row r="6" spans="1:27" x14ac:dyDescent="0.3">
      <c r="A6" s="2" t="s">
        <v>1718</v>
      </c>
      <c r="B6" s="3">
        <v>8</v>
      </c>
      <c r="C6" s="3">
        <f t="shared" si="0"/>
        <v>4.3956043956043956E-3</v>
      </c>
      <c r="D6" s="3">
        <f t="shared" si="1"/>
        <v>2.5632809996795898E-3</v>
      </c>
      <c r="E6" s="3">
        <v>16</v>
      </c>
      <c r="F6" s="3">
        <v>24</v>
      </c>
      <c r="G6" s="3">
        <v>222</v>
      </c>
      <c r="H6" s="3">
        <v>320</v>
      </c>
      <c r="I6" s="4">
        <v>542</v>
      </c>
      <c r="J6" s="3">
        <v>218</v>
      </c>
      <c r="K6" s="3"/>
      <c r="L6" s="4">
        <v>218</v>
      </c>
      <c r="N6">
        <v>114.4</v>
      </c>
      <c r="Z6" s="3">
        <v>8</v>
      </c>
      <c r="AA6">
        <v>114.4</v>
      </c>
    </row>
    <row r="7" spans="1:27" x14ac:dyDescent="0.3">
      <c r="A7" s="2" t="s">
        <v>1719</v>
      </c>
      <c r="B7" s="3"/>
      <c r="C7" s="3">
        <f t="shared" si="0"/>
        <v>0</v>
      </c>
      <c r="D7" s="3">
        <f t="shared" si="1"/>
        <v>0</v>
      </c>
      <c r="E7" s="3">
        <v>14</v>
      </c>
      <c r="F7" s="3">
        <v>14</v>
      </c>
      <c r="G7" s="3">
        <v>198</v>
      </c>
      <c r="H7" s="3">
        <v>281</v>
      </c>
      <c r="I7" s="4">
        <v>479</v>
      </c>
      <c r="J7" s="3">
        <v>333</v>
      </c>
      <c r="K7" s="3"/>
      <c r="L7" s="4">
        <v>333</v>
      </c>
      <c r="N7">
        <v>0</v>
      </c>
      <c r="Z7" s="3"/>
      <c r="AA7">
        <v>0</v>
      </c>
    </row>
    <row r="8" spans="1:27" x14ac:dyDescent="0.3">
      <c r="A8" s="2" t="s">
        <v>1720</v>
      </c>
      <c r="B8" s="3"/>
      <c r="C8" s="3">
        <f t="shared" si="0"/>
        <v>0</v>
      </c>
      <c r="D8" s="3">
        <f t="shared" si="1"/>
        <v>0</v>
      </c>
      <c r="E8" s="3">
        <v>6</v>
      </c>
      <c r="F8" s="3">
        <v>6</v>
      </c>
      <c r="G8" s="3">
        <v>95</v>
      </c>
      <c r="H8" s="3">
        <v>394</v>
      </c>
      <c r="I8" s="4">
        <v>489</v>
      </c>
      <c r="J8" s="4">
        <v>390</v>
      </c>
      <c r="K8" s="4"/>
      <c r="L8" s="4">
        <v>390</v>
      </c>
      <c r="N8">
        <v>0</v>
      </c>
      <c r="Z8" s="3"/>
      <c r="AA8">
        <v>0</v>
      </c>
    </row>
    <row r="9" spans="1:27" x14ac:dyDescent="0.3">
      <c r="A9" s="2" t="s">
        <v>1721</v>
      </c>
      <c r="B9" s="3"/>
      <c r="C9" s="3">
        <f t="shared" si="0"/>
        <v>0</v>
      </c>
      <c r="D9" s="3">
        <f t="shared" si="1"/>
        <v>0</v>
      </c>
      <c r="E9" s="3">
        <v>11</v>
      </c>
      <c r="F9" s="3">
        <v>11</v>
      </c>
      <c r="G9" s="3">
        <v>157</v>
      </c>
      <c r="H9" s="3">
        <v>286</v>
      </c>
      <c r="I9" s="4">
        <v>443</v>
      </c>
      <c r="J9" s="4">
        <v>314</v>
      </c>
      <c r="K9" s="4"/>
      <c r="L9" s="4">
        <v>314</v>
      </c>
      <c r="N9">
        <v>0</v>
      </c>
      <c r="Z9" s="3"/>
      <c r="AA9">
        <v>0</v>
      </c>
    </row>
    <row r="10" spans="1:27" x14ac:dyDescent="0.3">
      <c r="A10" s="2" t="s">
        <v>1722</v>
      </c>
      <c r="B10" s="3"/>
      <c r="C10" s="3">
        <f t="shared" si="0"/>
        <v>0</v>
      </c>
      <c r="D10" s="3">
        <f t="shared" si="1"/>
        <v>0</v>
      </c>
      <c r="E10" s="3">
        <v>12</v>
      </c>
      <c r="F10" s="3">
        <v>12</v>
      </c>
      <c r="G10" s="3">
        <v>176</v>
      </c>
      <c r="H10" s="3">
        <v>295</v>
      </c>
      <c r="I10" s="4">
        <v>471</v>
      </c>
      <c r="J10" s="4">
        <v>256</v>
      </c>
      <c r="K10" s="4"/>
      <c r="L10" s="4">
        <v>256</v>
      </c>
      <c r="N10">
        <v>0</v>
      </c>
      <c r="Z10" s="3"/>
      <c r="AA10">
        <v>0</v>
      </c>
    </row>
    <row r="11" spans="1:27" x14ac:dyDescent="0.3">
      <c r="A11" s="2" t="s">
        <v>1723</v>
      </c>
      <c r="B11" s="3"/>
      <c r="C11" s="3">
        <f t="shared" si="0"/>
        <v>0</v>
      </c>
      <c r="D11" s="3">
        <f t="shared" si="1"/>
        <v>0</v>
      </c>
      <c r="E11" s="3">
        <v>14</v>
      </c>
      <c r="F11" s="3">
        <v>14</v>
      </c>
      <c r="G11" s="3">
        <v>177</v>
      </c>
      <c r="H11" s="3">
        <v>351</v>
      </c>
      <c r="I11" s="4">
        <v>528</v>
      </c>
      <c r="J11" s="4">
        <v>285</v>
      </c>
      <c r="K11" s="4"/>
      <c r="L11" s="4">
        <v>285</v>
      </c>
      <c r="N11">
        <v>0</v>
      </c>
      <c r="Z11" s="3"/>
      <c r="AA11">
        <v>0</v>
      </c>
    </row>
    <row r="12" spans="1:27" x14ac:dyDescent="0.3">
      <c r="A12" s="2" t="s">
        <v>1724</v>
      </c>
      <c r="B12" s="3">
        <v>9</v>
      </c>
      <c r="C12" s="3">
        <f t="shared" si="0"/>
        <v>4.9450549450549448E-3</v>
      </c>
      <c r="D12" s="3">
        <f t="shared" si="1"/>
        <v>2.8836911246395386E-3</v>
      </c>
      <c r="E12" s="3">
        <v>15</v>
      </c>
      <c r="F12" s="3">
        <v>24</v>
      </c>
      <c r="G12" s="3">
        <v>198</v>
      </c>
      <c r="H12" s="3">
        <v>265</v>
      </c>
      <c r="I12" s="4">
        <v>463</v>
      </c>
      <c r="J12" s="4">
        <v>318</v>
      </c>
      <c r="K12" s="4"/>
      <c r="L12" s="4">
        <v>318</v>
      </c>
      <c r="N12">
        <v>98</v>
      </c>
      <c r="Z12" s="3">
        <v>9</v>
      </c>
      <c r="AA12">
        <v>98</v>
      </c>
    </row>
    <row r="13" spans="1:27" x14ac:dyDescent="0.3">
      <c r="A13" s="2" t="s">
        <v>1725</v>
      </c>
      <c r="B13" s="3">
        <v>17</v>
      </c>
      <c r="C13" s="3">
        <f t="shared" si="0"/>
        <v>9.3406593406593404E-3</v>
      </c>
      <c r="D13" s="3">
        <f t="shared" si="1"/>
        <v>5.4469721243191284E-3</v>
      </c>
      <c r="E13" s="3">
        <v>15</v>
      </c>
      <c r="F13" s="3">
        <v>32</v>
      </c>
      <c r="G13" s="3">
        <v>181</v>
      </c>
      <c r="H13" s="3">
        <v>290</v>
      </c>
      <c r="I13" s="4">
        <v>471</v>
      </c>
      <c r="J13" s="4">
        <v>201</v>
      </c>
      <c r="K13" s="4"/>
      <c r="L13" s="4">
        <v>201</v>
      </c>
      <c r="N13">
        <v>474</v>
      </c>
      <c r="Z13" s="3">
        <v>17</v>
      </c>
      <c r="AA13">
        <v>474</v>
      </c>
    </row>
    <row r="14" spans="1:27" x14ac:dyDescent="0.3">
      <c r="A14" s="2" t="s">
        <v>1726</v>
      </c>
      <c r="B14" s="3">
        <v>19</v>
      </c>
      <c r="C14" s="3">
        <f t="shared" si="0"/>
        <v>1.0439560439560439E-2</v>
      </c>
      <c r="D14" s="3">
        <f t="shared" si="1"/>
        <v>6.0877923742390259E-3</v>
      </c>
      <c r="E14" s="3">
        <v>16</v>
      </c>
      <c r="F14" s="3">
        <v>35</v>
      </c>
      <c r="G14" s="3">
        <v>179</v>
      </c>
      <c r="H14" s="3">
        <v>264</v>
      </c>
      <c r="I14" s="4">
        <v>443</v>
      </c>
      <c r="J14" s="4">
        <v>320</v>
      </c>
      <c r="K14" s="4"/>
      <c r="L14" s="4">
        <v>320</v>
      </c>
      <c r="N14">
        <v>511.5</v>
      </c>
      <c r="Z14" s="3">
        <v>19</v>
      </c>
      <c r="AA14">
        <v>511.5</v>
      </c>
    </row>
    <row r="15" spans="1:27" x14ac:dyDescent="0.3">
      <c r="A15" s="5" t="s">
        <v>1727</v>
      </c>
      <c r="B15" s="6">
        <v>131</v>
      </c>
      <c r="C15" s="3">
        <f t="shared" si="0"/>
        <v>7.1978021978021972E-2</v>
      </c>
      <c r="D15" s="3">
        <f t="shared" si="1"/>
        <v>4.1973726369753286E-2</v>
      </c>
      <c r="E15" s="6">
        <v>170</v>
      </c>
      <c r="F15" s="6">
        <v>301</v>
      </c>
      <c r="G15" s="6">
        <v>2273</v>
      </c>
      <c r="H15" s="6">
        <v>3585</v>
      </c>
      <c r="I15" s="6">
        <v>5858</v>
      </c>
      <c r="J15" s="11">
        <v>3573</v>
      </c>
      <c r="K15" s="4"/>
      <c r="L15" s="12">
        <v>3573</v>
      </c>
      <c r="M15" s="20">
        <v>2011</v>
      </c>
      <c r="N15" s="20">
        <v>3139.5</v>
      </c>
      <c r="Z15" s="6"/>
      <c r="AA15" s="20"/>
    </row>
    <row r="16" spans="1:27" x14ac:dyDescent="0.3">
      <c r="A16" s="2" t="s">
        <v>1728</v>
      </c>
      <c r="B16" s="3">
        <v>24</v>
      </c>
      <c r="C16" s="3">
        <f t="shared" si="0"/>
        <v>1.3186813186813187E-2</v>
      </c>
      <c r="D16" s="3">
        <f t="shared" si="1"/>
        <v>7.6898429990387698E-3</v>
      </c>
      <c r="E16" s="3">
        <v>16</v>
      </c>
      <c r="F16" s="4">
        <v>40</v>
      </c>
      <c r="G16" s="3">
        <v>187</v>
      </c>
      <c r="H16" s="3">
        <v>315</v>
      </c>
      <c r="I16" s="4">
        <v>502</v>
      </c>
      <c r="J16" s="4">
        <v>189</v>
      </c>
      <c r="K16" s="4"/>
      <c r="L16" s="4">
        <v>189</v>
      </c>
      <c r="N16">
        <v>709.9</v>
      </c>
      <c r="Z16" s="3">
        <v>24</v>
      </c>
      <c r="AA16">
        <v>709.9</v>
      </c>
    </row>
    <row r="17" spans="1:27" x14ac:dyDescent="0.3">
      <c r="A17" s="2" t="s">
        <v>1729</v>
      </c>
      <c r="B17" s="3">
        <v>26</v>
      </c>
      <c r="C17" s="3">
        <f t="shared" si="0"/>
        <v>1.4285714285714285E-2</v>
      </c>
      <c r="D17" s="3">
        <f t="shared" si="1"/>
        <v>8.3306632489586665E-3</v>
      </c>
      <c r="E17" s="3">
        <v>15</v>
      </c>
      <c r="F17" s="4">
        <v>41</v>
      </c>
      <c r="G17" s="3">
        <v>185</v>
      </c>
      <c r="H17" s="3">
        <v>271</v>
      </c>
      <c r="I17" s="4">
        <v>456</v>
      </c>
      <c r="J17" s="4">
        <v>248</v>
      </c>
      <c r="K17" s="4"/>
      <c r="L17" s="4">
        <v>248</v>
      </c>
      <c r="N17">
        <v>852.59999999999991</v>
      </c>
      <c r="Z17" s="3">
        <v>26</v>
      </c>
      <c r="AA17">
        <v>852.59999999999991</v>
      </c>
    </row>
    <row r="18" spans="1:27" x14ac:dyDescent="0.3">
      <c r="A18" s="2" t="s">
        <v>1730</v>
      </c>
      <c r="B18" s="3">
        <v>34</v>
      </c>
      <c r="C18" s="3">
        <f t="shared" si="0"/>
        <v>1.8681318681318681E-2</v>
      </c>
      <c r="D18" s="3">
        <f t="shared" si="1"/>
        <v>1.0893944248638257E-2</v>
      </c>
      <c r="E18" s="3">
        <v>17</v>
      </c>
      <c r="F18" s="4">
        <v>51</v>
      </c>
      <c r="G18" s="3">
        <v>212</v>
      </c>
      <c r="H18" s="3">
        <v>260</v>
      </c>
      <c r="I18" s="4">
        <v>472</v>
      </c>
      <c r="J18" s="4">
        <v>234</v>
      </c>
      <c r="K18" s="4"/>
      <c r="L18" s="4">
        <v>234</v>
      </c>
      <c r="N18">
        <v>530.1</v>
      </c>
      <c r="Z18" s="3">
        <v>34</v>
      </c>
      <c r="AA18">
        <v>530.1</v>
      </c>
    </row>
    <row r="19" spans="1:27" x14ac:dyDescent="0.3">
      <c r="A19" s="2" t="s">
        <v>1731</v>
      </c>
      <c r="B19" s="3">
        <v>1</v>
      </c>
      <c r="C19" s="3">
        <f t="shared" si="0"/>
        <v>5.4945054945054945E-4</v>
      </c>
      <c r="D19" s="3">
        <f t="shared" si="1"/>
        <v>3.2041012495994872E-4</v>
      </c>
      <c r="E19" s="3">
        <v>16</v>
      </c>
      <c r="F19" s="4">
        <v>17</v>
      </c>
      <c r="G19" s="3">
        <v>214</v>
      </c>
      <c r="H19" s="3">
        <v>348</v>
      </c>
      <c r="I19" s="4">
        <v>562</v>
      </c>
      <c r="J19" s="4">
        <v>142</v>
      </c>
      <c r="K19" s="4"/>
      <c r="L19" s="4">
        <v>142</v>
      </c>
      <c r="N19">
        <v>118.80000000000001</v>
      </c>
      <c r="Z19" s="3">
        <v>1</v>
      </c>
      <c r="AA19">
        <v>118.80000000000001</v>
      </c>
    </row>
    <row r="20" spans="1:27" x14ac:dyDescent="0.3">
      <c r="A20" s="2" t="s">
        <v>1732</v>
      </c>
      <c r="B20" s="3"/>
      <c r="C20" s="3">
        <f t="shared" si="0"/>
        <v>0</v>
      </c>
      <c r="D20" s="3">
        <f t="shared" si="1"/>
        <v>0</v>
      </c>
      <c r="E20" s="3">
        <v>14</v>
      </c>
      <c r="F20" s="4">
        <v>14</v>
      </c>
      <c r="G20" s="3">
        <v>195</v>
      </c>
      <c r="H20" s="3">
        <v>309</v>
      </c>
      <c r="I20" s="4">
        <v>504</v>
      </c>
      <c r="J20" s="4">
        <v>246</v>
      </c>
      <c r="K20" s="4"/>
      <c r="L20" s="4">
        <v>246</v>
      </c>
      <c r="N20">
        <v>0</v>
      </c>
      <c r="Z20" s="3"/>
      <c r="AA20">
        <v>0</v>
      </c>
    </row>
    <row r="21" spans="1:27" x14ac:dyDescent="0.3">
      <c r="A21" s="2" t="s">
        <v>1733</v>
      </c>
      <c r="B21" s="3"/>
      <c r="C21" s="3">
        <f t="shared" si="0"/>
        <v>0</v>
      </c>
      <c r="D21" s="3">
        <f t="shared" si="1"/>
        <v>0</v>
      </c>
      <c r="E21" s="3">
        <v>10</v>
      </c>
      <c r="F21" s="4">
        <v>10</v>
      </c>
      <c r="G21" s="3">
        <v>129</v>
      </c>
      <c r="H21" s="3">
        <v>334</v>
      </c>
      <c r="I21" s="4">
        <v>463</v>
      </c>
      <c r="J21" s="4">
        <v>375</v>
      </c>
      <c r="K21" s="4"/>
      <c r="L21" s="4">
        <v>375</v>
      </c>
      <c r="N21">
        <v>0</v>
      </c>
      <c r="Z21" s="3"/>
      <c r="AA21">
        <v>0</v>
      </c>
    </row>
    <row r="22" spans="1:27" x14ac:dyDescent="0.3">
      <c r="A22" s="2" t="s">
        <v>1734</v>
      </c>
      <c r="B22" s="3"/>
      <c r="C22" s="3">
        <f t="shared" si="0"/>
        <v>0</v>
      </c>
      <c r="D22" s="3">
        <f t="shared" si="1"/>
        <v>0</v>
      </c>
      <c r="E22" s="3">
        <v>12</v>
      </c>
      <c r="F22" s="4">
        <v>12</v>
      </c>
      <c r="G22" s="3">
        <v>149</v>
      </c>
      <c r="H22" s="3">
        <v>331</v>
      </c>
      <c r="I22" s="4">
        <v>480</v>
      </c>
      <c r="J22" s="4">
        <v>125</v>
      </c>
      <c r="K22" s="4"/>
      <c r="L22" s="4">
        <v>125</v>
      </c>
      <c r="N22">
        <v>0</v>
      </c>
      <c r="Z22" s="3"/>
      <c r="AA22">
        <v>0</v>
      </c>
    </row>
    <row r="23" spans="1:27" x14ac:dyDescent="0.3">
      <c r="A23" s="2" t="s">
        <v>1735</v>
      </c>
      <c r="B23" s="3"/>
      <c r="C23" s="3">
        <f t="shared" si="0"/>
        <v>0</v>
      </c>
      <c r="D23" s="3">
        <f t="shared" si="1"/>
        <v>0</v>
      </c>
      <c r="E23" s="3">
        <v>12</v>
      </c>
      <c r="F23" s="4">
        <v>12</v>
      </c>
      <c r="G23" s="3">
        <v>156</v>
      </c>
      <c r="H23" s="3">
        <v>369</v>
      </c>
      <c r="I23" s="4">
        <v>525</v>
      </c>
      <c r="J23" s="4">
        <v>231</v>
      </c>
      <c r="K23" s="4"/>
      <c r="L23" s="4">
        <v>231</v>
      </c>
      <c r="N23">
        <v>0</v>
      </c>
      <c r="Z23" s="3"/>
      <c r="AA23">
        <v>0</v>
      </c>
    </row>
    <row r="24" spans="1:27" x14ac:dyDescent="0.3">
      <c r="A24" s="2" t="s">
        <v>1736</v>
      </c>
      <c r="B24" s="3"/>
      <c r="C24" s="3">
        <f t="shared" si="0"/>
        <v>0</v>
      </c>
      <c r="D24" s="3">
        <f t="shared" si="1"/>
        <v>0</v>
      </c>
      <c r="E24" s="3">
        <v>13</v>
      </c>
      <c r="F24" s="4">
        <v>13</v>
      </c>
      <c r="G24" s="3">
        <v>172</v>
      </c>
      <c r="H24" s="3">
        <v>328</v>
      </c>
      <c r="I24" s="4">
        <v>500</v>
      </c>
      <c r="J24" s="4">
        <v>239</v>
      </c>
      <c r="K24" s="4"/>
      <c r="L24" s="4">
        <v>239</v>
      </c>
      <c r="N24">
        <v>0</v>
      </c>
      <c r="Z24" s="3"/>
      <c r="AA24">
        <v>0</v>
      </c>
    </row>
    <row r="25" spans="1:27" x14ac:dyDescent="0.3">
      <c r="A25" s="2" t="s">
        <v>1737</v>
      </c>
      <c r="B25" s="3">
        <v>8</v>
      </c>
      <c r="C25" s="3">
        <f t="shared" si="0"/>
        <v>4.3956043956043956E-3</v>
      </c>
      <c r="D25" s="3">
        <f t="shared" si="1"/>
        <v>2.5632809996795898E-3</v>
      </c>
      <c r="E25" s="3">
        <v>15</v>
      </c>
      <c r="F25" s="4">
        <v>23</v>
      </c>
      <c r="G25" s="3">
        <v>186</v>
      </c>
      <c r="H25" s="3">
        <v>302</v>
      </c>
      <c r="I25" s="4">
        <v>488</v>
      </c>
      <c r="J25" s="4">
        <v>250</v>
      </c>
      <c r="K25" s="4"/>
      <c r="L25" s="4">
        <v>250</v>
      </c>
      <c r="N25">
        <v>98</v>
      </c>
      <c r="Z25" s="3">
        <v>8</v>
      </c>
      <c r="AA25">
        <v>98</v>
      </c>
    </row>
    <row r="26" spans="1:27" x14ac:dyDescent="0.3">
      <c r="A26" s="2" t="s">
        <v>1738</v>
      </c>
      <c r="B26" s="3">
        <v>27</v>
      </c>
      <c r="C26" s="3">
        <f t="shared" si="0"/>
        <v>1.4835164835164835E-2</v>
      </c>
      <c r="D26" s="3">
        <f t="shared" si="1"/>
        <v>8.6510733739186153E-3</v>
      </c>
      <c r="E26" s="3">
        <v>15</v>
      </c>
      <c r="F26" s="4">
        <v>42</v>
      </c>
      <c r="G26" s="3">
        <v>199</v>
      </c>
      <c r="H26" s="3">
        <v>314</v>
      </c>
      <c r="I26" s="4">
        <v>513</v>
      </c>
      <c r="J26" s="4">
        <v>264</v>
      </c>
      <c r="K26" s="4"/>
      <c r="L26" s="4">
        <v>264</v>
      </c>
      <c r="N26">
        <v>420</v>
      </c>
      <c r="Z26" s="3">
        <v>27</v>
      </c>
      <c r="AA26">
        <v>420</v>
      </c>
    </row>
    <row r="27" spans="1:27" x14ac:dyDescent="0.3">
      <c r="A27" s="2" t="s">
        <v>1739</v>
      </c>
      <c r="B27" s="3">
        <v>44</v>
      </c>
      <c r="C27" s="3">
        <f t="shared" si="0"/>
        <v>2.4175824175824177E-2</v>
      </c>
      <c r="D27" s="3">
        <f t="shared" si="1"/>
        <v>1.4098045498237744E-2</v>
      </c>
      <c r="E27" s="3">
        <v>16</v>
      </c>
      <c r="F27" s="4">
        <v>60</v>
      </c>
      <c r="G27" s="3">
        <v>204</v>
      </c>
      <c r="H27" s="3">
        <v>272</v>
      </c>
      <c r="I27" s="4">
        <v>476</v>
      </c>
      <c r="J27" s="4">
        <v>340</v>
      </c>
      <c r="K27" s="4"/>
      <c r="L27" s="4">
        <v>340</v>
      </c>
      <c r="N27">
        <v>737.80000000000007</v>
      </c>
      <c r="Z27" s="3">
        <v>44</v>
      </c>
      <c r="AA27">
        <v>737.80000000000007</v>
      </c>
    </row>
    <row r="28" spans="1:27" x14ac:dyDescent="0.3">
      <c r="A28" s="5" t="s">
        <v>1740</v>
      </c>
      <c r="B28" s="6">
        <v>164</v>
      </c>
      <c r="C28" s="3">
        <f t="shared" si="0"/>
        <v>9.0109890109890109E-2</v>
      </c>
      <c r="D28" s="3">
        <f t="shared" si="1"/>
        <v>5.2547260493431593E-2</v>
      </c>
      <c r="E28" s="6">
        <v>171</v>
      </c>
      <c r="F28" s="6">
        <v>335</v>
      </c>
      <c r="G28" s="6">
        <v>2188</v>
      </c>
      <c r="H28" s="6">
        <v>3753</v>
      </c>
      <c r="I28" s="6">
        <v>5941</v>
      </c>
      <c r="J28" s="11">
        <v>2883</v>
      </c>
      <c r="K28" s="4"/>
      <c r="L28" s="12">
        <v>2883</v>
      </c>
      <c r="M28" s="20">
        <v>2012</v>
      </c>
      <c r="N28" s="20">
        <v>3467.2000000000003</v>
      </c>
      <c r="Z28" s="6"/>
      <c r="AA28" s="20"/>
    </row>
    <row r="29" spans="1:27" x14ac:dyDescent="0.3">
      <c r="A29" s="2" t="s">
        <v>1741</v>
      </c>
      <c r="B29" s="3">
        <v>48</v>
      </c>
      <c r="C29" s="3">
        <f t="shared" si="0"/>
        <v>2.6373626373626374E-2</v>
      </c>
      <c r="D29" s="3">
        <f t="shared" si="1"/>
        <v>1.537968599807754E-2</v>
      </c>
      <c r="E29" s="3">
        <v>17</v>
      </c>
      <c r="F29" s="4">
        <v>65</v>
      </c>
      <c r="G29" s="3">
        <v>210</v>
      </c>
      <c r="H29" s="3">
        <v>342</v>
      </c>
      <c r="I29" s="4">
        <v>552</v>
      </c>
      <c r="J29" s="4">
        <v>268</v>
      </c>
      <c r="K29" s="4"/>
      <c r="L29" s="4">
        <v>268</v>
      </c>
      <c r="N29">
        <v>756.4</v>
      </c>
      <c r="Z29" s="3">
        <v>48</v>
      </c>
      <c r="AA29">
        <v>756.4</v>
      </c>
    </row>
    <row r="30" spans="1:27" x14ac:dyDescent="0.3">
      <c r="A30" s="2" t="s">
        <v>1742</v>
      </c>
      <c r="B30" s="3">
        <v>34</v>
      </c>
      <c r="C30" s="3">
        <f t="shared" si="0"/>
        <v>1.8681318681318681E-2</v>
      </c>
      <c r="D30" s="3">
        <f t="shared" si="1"/>
        <v>1.0893944248638257E-2</v>
      </c>
      <c r="E30" s="3">
        <v>14</v>
      </c>
      <c r="F30" s="4">
        <v>48</v>
      </c>
      <c r="G30" s="3">
        <v>192</v>
      </c>
      <c r="H30" s="3">
        <v>28</v>
      </c>
      <c r="I30" s="4">
        <v>220</v>
      </c>
      <c r="J30" s="4">
        <v>258</v>
      </c>
      <c r="K30" s="4"/>
      <c r="L30" s="4">
        <v>258</v>
      </c>
      <c r="N30">
        <v>537.6</v>
      </c>
      <c r="Z30" s="3">
        <v>34</v>
      </c>
      <c r="AA30">
        <v>537.6</v>
      </c>
    </row>
    <row r="31" spans="1:27" x14ac:dyDescent="0.3">
      <c r="A31" s="2" t="s">
        <v>1743</v>
      </c>
      <c r="B31" s="3">
        <v>41</v>
      </c>
      <c r="C31" s="3">
        <f t="shared" si="0"/>
        <v>2.2527472527472527E-2</v>
      </c>
      <c r="D31" s="3">
        <f t="shared" si="1"/>
        <v>1.3136815123357898E-2</v>
      </c>
      <c r="E31" s="3">
        <v>17</v>
      </c>
      <c r="F31" s="4">
        <v>58</v>
      </c>
      <c r="G31" s="3">
        <v>223</v>
      </c>
      <c r="H31" s="3">
        <v>250</v>
      </c>
      <c r="I31" s="4">
        <v>473</v>
      </c>
      <c r="J31" s="4">
        <v>211</v>
      </c>
      <c r="K31" s="4"/>
      <c r="L31" s="4">
        <v>211</v>
      </c>
      <c r="N31">
        <v>657.19999999999993</v>
      </c>
      <c r="Z31" s="3">
        <v>41</v>
      </c>
      <c r="AA31">
        <v>657.19999999999993</v>
      </c>
    </row>
    <row r="32" spans="1:27" x14ac:dyDescent="0.3">
      <c r="A32" s="2" t="s">
        <v>1744</v>
      </c>
      <c r="B32" s="3">
        <v>15</v>
      </c>
      <c r="C32" s="3">
        <f t="shared" si="0"/>
        <v>8.241758241758242E-3</v>
      </c>
      <c r="D32" s="3">
        <f t="shared" si="1"/>
        <v>4.8061518743992308E-3</v>
      </c>
      <c r="E32" s="3">
        <v>17</v>
      </c>
      <c r="F32" s="4">
        <v>32</v>
      </c>
      <c r="G32" s="3">
        <v>204</v>
      </c>
      <c r="H32" s="3">
        <v>320</v>
      </c>
      <c r="I32" s="4">
        <v>524</v>
      </c>
      <c r="J32" s="4">
        <v>176</v>
      </c>
      <c r="K32" s="4"/>
      <c r="L32" s="4">
        <v>176</v>
      </c>
      <c r="N32">
        <v>156.39999999999998</v>
      </c>
      <c r="Z32" s="3">
        <v>15</v>
      </c>
      <c r="AA32">
        <v>156.39999999999998</v>
      </c>
    </row>
    <row r="33" spans="1:27" x14ac:dyDescent="0.3">
      <c r="A33" s="2" t="s">
        <v>1745</v>
      </c>
      <c r="B33" s="3"/>
      <c r="C33" s="3">
        <f t="shared" si="0"/>
        <v>0</v>
      </c>
      <c r="D33" s="3">
        <f t="shared" si="1"/>
        <v>0</v>
      </c>
      <c r="E33" s="3">
        <v>8</v>
      </c>
      <c r="F33" s="4">
        <v>8</v>
      </c>
      <c r="G33" s="3">
        <v>104</v>
      </c>
      <c r="H33" s="3">
        <v>316</v>
      </c>
      <c r="I33" s="4">
        <v>420</v>
      </c>
      <c r="J33" s="4">
        <v>226</v>
      </c>
      <c r="K33" s="4"/>
      <c r="L33" s="4">
        <v>226</v>
      </c>
      <c r="N33">
        <v>0</v>
      </c>
      <c r="Z33" s="3"/>
      <c r="AA33">
        <v>0</v>
      </c>
    </row>
    <row r="34" spans="1:27" x14ac:dyDescent="0.3">
      <c r="A34" s="2" t="s">
        <v>1746</v>
      </c>
      <c r="B34" s="3"/>
      <c r="C34" s="3">
        <f t="shared" si="0"/>
        <v>0</v>
      </c>
      <c r="D34" s="3">
        <f t="shared" si="1"/>
        <v>0</v>
      </c>
      <c r="E34" s="3">
        <v>12</v>
      </c>
      <c r="F34" s="4">
        <v>12</v>
      </c>
      <c r="G34" s="3">
        <v>155</v>
      </c>
      <c r="H34" s="3">
        <v>371</v>
      </c>
      <c r="I34" s="4">
        <v>526</v>
      </c>
      <c r="J34" s="4">
        <v>254</v>
      </c>
      <c r="K34" s="4"/>
      <c r="L34" s="4">
        <v>254</v>
      </c>
      <c r="N34">
        <v>0</v>
      </c>
      <c r="Z34" s="3"/>
      <c r="AA34">
        <v>0</v>
      </c>
    </row>
    <row r="35" spans="1:27" x14ac:dyDescent="0.3">
      <c r="A35" s="2" t="s">
        <v>1747</v>
      </c>
      <c r="B35" s="3"/>
      <c r="C35" s="3">
        <f t="shared" si="0"/>
        <v>0</v>
      </c>
      <c r="D35" s="3">
        <f t="shared" si="1"/>
        <v>0</v>
      </c>
      <c r="E35" s="3">
        <v>12</v>
      </c>
      <c r="F35" s="4">
        <v>12</v>
      </c>
      <c r="G35" s="3">
        <v>147</v>
      </c>
      <c r="H35" s="3">
        <v>339</v>
      </c>
      <c r="I35" s="4">
        <v>486</v>
      </c>
      <c r="J35" s="4">
        <v>180</v>
      </c>
      <c r="K35" s="4"/>
      <c r="L35" s="4">
        <v>180</v>
      </c>
      <c r="N35">
        <v>0</v>
      </c>
      <c r="Z35" s="3"/>
      <c r="AA35">
        <v>0</v>
      </c>
    </row>
    <row r="36" spans="1:27" x14ac:dyDescent="0.3">
      <c r="A36" s="2" t="s">
        <v>1748</v>
      </c>
      <c r="B36" s="3"/>
      <c r="C36" s="3">
        <f t="shared" si="0"/>
        <v>0</v>
      </c>
      <c r="D36" s="3">
        <f t="shared" si="1"/>
        <v>0</v>
      </c>
      <c r="E36" s="3">
        <v>13</v>
      </c>
      <c r="F36" s="4">
        <v>13</v>
      </c>
      <c r="G36" s="3">
        <v>159</v>
      </c>
      <c r="H36" s="3">
        <v>343</v>
      </c>
      <c r="I36" s="4">
        <v>502</v>
      </c>
      <c r="J36" s="4">
        <v>266</v>
      </c>
      <c r="K36" s="4"/>
      <c r="L36" s="4">
        <v>266</v>
      </c>
      <c r="N36">
        <v>0</v>
      </c>
      <c r="Z36" s="3"/>
      <c r="AA36">
        <v>0</v>
      </c>
    </row>
    <row r="37" spans="1:27" x14ac:dyDescent="0.3">
      <c r="A37" s="2" t="s">
        <v>1749</v>
      </c>
      <c r="B37" s="3"/>
      <c r="C37" s="3">
        <f t="shared" si="0"/>
        <v>0</v>
      </c>
      <c r="D37" s="3">
        <f t="shared" si="1"/>
        <v>0</v>
      </c>
      <c r="E37" s="3">
        <v>14</v>
      </c>
      <c r="F37" s="4">
        <v>14</v>
      </c>
      <c r="G37" s="3">
        <v>183</v>
      </c>
      <c r="H37" s="3">
        <v>343</v>
      </c>
      <c r="I37" s="4">
        <v>526</v>
      </c>
      <c r="J37" s="4">
        <v>242</v>
      </c>
      <c r="K37" s="4"/>
      <c r="L37" s="4">
        <v>242</v>
      </c>
      <c r="N37">
        <v>0</v>
      </c>
      <c r="Z37" s="3"/>
      <c r="AA37">
        <v>0</v>
      </c>
    </row>
    <row r="38" spans="1:27" x14ac:dyDescent="0.3">
      <c r="A38" s="2" t="s">
        <v>1750</v>
      </c>
      <c r="B38" s="7">
        <v>17</v>
      </c>
      <c r="C38" s="3">
        <f t="shared" si="0"/>
        <v>9.3406593406593404E-3</v>
      </c>
      <c r="D38" s="3">
        <f t="shared" si="1"/>
        <v>5.4469721243191284E-3</v>
      </c>
      <c r="E38" s="3">
        <v>15</v>
      </c>
      <c r="F38" s="4">
        <v>32</v>
      </c>
      <c r="G38" s="3">
        <v>201</v>
      </c>
      <c r="H38" s="3">
        <v>290</v>
      </c>
      <c r="I38" s="4">
        <v>491</v>
      </c>
      <c r="J38" s="4">
        <v>175</v>
      </c>
      <c r="K38" s="4"/>
      <c r="L38" s="4">
        <v>175</v>
      </c>
      <c r="N38">
        <v>269.70000000000005</v>
      </c>
      <c r="Z38" s="7">
        <v>17</v>
      </c>
      <c r="AA38">
        <v>269.70000000000005</v>
      </c>
    </row>
    <row r="39" spans="1:27" x14ac:dyDescent="0.3">
      <c r="A39" s="2" t="s">
        <v>1751</v>
      </c>
      <c r="B39" s="3">
        <v>25</v>
      </c>
      <c r="C39" s="3">
        <f t="shared" si="0"/>
        <v>1.3736263736263736E-2</v>
      </c>
      <c r="D39" s="3">
        <f t="shared" si="1"/>
        <v>8.0102531239987177E-3</v>
      </c>
      <c r="E39" s="3">
        <v>15</v>
      </c>
      <c r="F39" s="4">
        <v>40</v>
      </c>
      <c r="G39" s="3">
        <v>189</v>
      </c>
      <c r="H39" s="3">
        <v>343</v>
      </c>
      <c r="I39" s="4">
        <v>532</v>
      </c>
      <c r="J39" s="4">
        <v>271</v>
      </c>
      <c r="K39" s="4"/>
      <c r="L39" s="4">
        <v>271</v>
      </c>
      <c r="N39">
        <v>375</v>
      </c>
      <c r="Z39" s="3">
        <v>25</v>
      </c>
      <c r="AA39">
        <v>375</v>
      </c>
    </row>
    <row r="40" spans="1:27" x14ac:dyDescent="0.3">
      <c r="A40" s="2" t="s">
        <v>1752</v>
      </c>
      <c r="B40" s="3">
        <v>36</v>
      </c>
      <c r="C40" s="3">
        <f t="shared" si="0"/>
        <v>1.9780219780219779E-2</v>
      </c>
      <c r="D40" s="3">
        <f t="shared" si="1"/>
        <v>1.1534764498558154E-2</v>
      </c>
      <c r="E40" s="3">
        <v>16</v>
      </c>
      <c r="F40" s="4">
        <v>52</v>
      </c>
      <c r="G40" s="3">
        <v>199</v>
      </c>
      <c r="H40" s="3">
        <v>291</v>
      </c>
      <c r="I40" s="4">
        <v>490</v>
      </c>
      <c r="J40" s="4">
        <v>281</v>
      </c>
      <c r="K40" s="4"/>
      <c r="L40" s="4">
        <v>281</v>
      </c>
      <c r="N40">
        <v>576.6</v>
      </c>
      <c r="Z40" s="3">
        <v>36</v>
      </c>
      <c r="AA40">
        <v>576.6</v>
      </c>
    </row>
    <row r="41" spans="1:27" x14ac:dyDescent="0.3">
      <c r="A41" s="5" t="s">
        <v>1753</v>
      </c>
      <c r="B41" s="6">
        <v>216</v>
      </c>
      <c r="C41" s="3">
        <f t="shared" si="0"/>
        <v>0.11868131868131868</v>
      </c>
      <c r="D41" s="3">
        <f t="shared" si="1"/>
        <v>6.9208586991348922E-2</v>
      </c>
      <c r="E41" s="6">
        <v>170</v>
      </c>
      <c r="F41" s="6">
        <v>386</v>
      </c>
      <c r="G41" s="6">
        <v>2166</v>
      </c>
      <c r="H41" s="6">
        <v>3576</v>
      </c>
      <c r="I41" s="6">
        <v>5742</v>
      </c>
      <c r="J41" s="11">
        <v>2808</v>
      </c>
      <c r="K41" s="4"/>
      <c r="L41" s="12">
        <v>2808</v>
      </c>
      <c r="M41" s="20">
        <v>2013</v>
      </c>
      <c r="N41" s="20">
        <v>3328.9</v>
      </c>
      <c r="Z41" s="6"/>
      <c r="AA41" s="20"/>
    </row>
    <row r="42" spans="1:27" x14ac:dyDescent="0.3">
      <c r="A42" s="2" t="s">
        <v>1754</v>
      </c>
      <c r="B42" s="3">
        <v>47</v>
      </c>
      <c r="C42" s="3">
        <f t="shared" si="0"/>
        <v>2.5824175824175823E-2</v>
      </c>
      <c r="D42" s="3">
        <f t="shared" si="1"/>
        <v>1.5059275873117591E-2</v>
      </c>
      <c r="E42" s="3">
        <v>17</v>
      </c>
      <c r="F42" s="4">
        <v>64</v>
      </c>
      <c r="G42" s="3">
        <v>209</v>
      </c>
      <c r="H42" s="3">
        <v>308</v>
      </c>
      <c r="I42" s="4">
        <v>517</v>
      </c>
      <c r="J42" s="4">
        <v>279</v>
      </c>
      <c r="K42" s="4"/>
      <c r="L42" s="4">
        <v>279</v>
      </c>
      <c r="N42">
        <v>762.6</v>
      </c>
      <c r="Z42" s="3">
        <v>47</v>
      </c>
      <c r="AA42">
        <v>762.6</v>
      </c>
    </row>
    <row r="43" spans="1:27" x14ac:dyDescent="0.3">
      <c r="A43" s="2" t="s">
        <v>1755</v>
      </c>
      <c r="B43" s="3">
        <v>34</v>
      </c>
      <c r="C43" s="3">
        <f t="shared" si="0"/>
        <v>1.8681318681318681E-2</v>
      </c>
      <c r="D43" s="3">
        <f t="shared" si="1"/>
        <v>1.0893944248638257E-2</v>
      </c>
      <c r="E43" s="3">
        <v>15</v>
      </c>
      <c r="F43" s="4">
        <v>49</v>
      </c>
      <c r="G43" s="3">
        <v>182</v>
      </c>
      <c r="H43" s="3">
        <v>284</v>
      </c>
      <c r="I43" s="4">
        <v>466</v>
      </c>
      <c r="J43" s="4">
        <v>218</v>
      </c>
      <c r="K43" s="4"/>
      <c r="L43" s="4">
        <v>218</v>
      </c>
      <c r="N43">
        <v>526.4</v>
      </c>
      <c r="Z43" s="3">
        <v>34</v>
      </c>
      <c r="AA43">
        <v>526.4</v>
      </c>
    </row>
    <row r="44" spans="1:27" x14ac:dyDescent="0.3">
      <c r="A44" s="2" t="s">
        <v>1756</v>
      </c>
      <c r="B44" s="3">
        <v>27</v>
      </c>
      <c r="C44" s="3">
        <f t="shared" si="0"/>
        <v>1.4835164835164835E-2</v>
      </c>
      <c r="D44" s="3">
        <f t="shared" si="1"/>
        <v>8.6510733739186153E-3</v>
      </c>
      <c r="E44" s="3">
        <v>17</v>
      </c>
      <c r="F44" s="4">
        <v>44</v>
      </c>
      <c r="G44" s="3">
        <v>198</v>
      </c>
      <c r="H44" s="3">
        <v>293</v>
      </c>
      <c r="I44" s="4">
        <v>491</v>
      </c>
      <c r="J44" s="4">
        <v>207</v>
      </c>
      <c r="K44" s="4"/>
      <c r="L44" s="4">
        <v>207</v>
      </c>
      <c r="N44">
        <v>372</v>
      </c>
      <c r="Z44" s="3">
        <v>27</v>
      </c>
      <c r="AA44">
        <v>372</v>
      </c>
    </row>
    <row r="45" spans="1:27" x14ac:dyDescent="0.3">
      <c r="A45" s="2" t="s">
        <v>1757</v>
      </c>
      <c r="B45" s="3">
        <v>14</v>
      </c>
      <c r="C45" s="3">
        <f t="shared" si="0"/>
        <v>7.6923076923076927E-3</v>
      </c>
      <c r="D45" s="3">
        <f t="shared" si="1"/>
        <v>4.485741749439282E-3</v>
      </c>
      <c r="E45" s="3">
        <v>15</v>
      </c>
      <c r="F45" s="4">
        <v>29</v>
      </c>
      <c r="G45" s="7">
        <v>185</v>
      </c>
      <c r="H45" s="3">
        <v>324</v>
      </c>
      <c r="I45" s="4">
        <v>509</v>
      </c>
      <c r="J45" s="4">
        <v>303</v>
      </c>
      <c r="K45" s="4"/>
      <c r="L45" s="4">
        <v>303</v>
      </c>
      <c r="N45">
        <v>148.80000000000001</v>
      </c>
      <c r="Z45" s="3">
        <v>14</v>
      </c>
      <c r="AA45">
        <v>148.80000000000001</v>
      </c>
    </row>
    <row r="46" spans="1:27" x14ac:dyDescent="0.3">
      <c r="A46" s="2" t="s">
        <v>1758</v>
      </c>
      <c r="B46" s="3"/>
      <c r="C46" s="3">
        <f t="shared" si="0"/>
        <v>0</v>
      </c>
      <c r="D46" s="3">
        <f t="shared" si="1"/>
        <v>0</v>
      </c>
      <c r="E46" s="3">
        <v>16</v>
      </c>
      <c r="F46" s="4">
        <v>16</v>
      </c>
      <c r="G46" s="3">
        <v>171</v>
      </c>
      <c r="H46" s="3">
        <v>588</v>
      </c>
      <c r="I46" s="4">
        <v>759</v>
      </c>
      <c r="J46" s="4">
        <v>181</v>
      </c>
      <c r="K46" s="4"/>
      <c r="L46" s="4">
        <v>181</v>
      </c>
      <c r="N46">
        <v>0</v>
      </c>
      <c r="Z46" s="3"/>
      <c r="AA46">
        <v>0</v>
      </c>
    </row>
    <row r="47" spans="1:27" x14ac:dyDescent="0.3">
      <c r="A47" s="2" t="s">
        <v>1759</v>
      </c>
      <c r="B47" s="3"/>
      <c r="C47" s="3">
        <f t="shared" si="0"/>
        <v>0</v>
      </c>
      <c r="D47" s="3">
        <f t="shared" si="1"/>
        <v>0</v>
      </c>
      <c r="E47" s="3">
        <v>8</v>
      </c>
      <c r="F47" s="4">
        <v>8</v>
      </c>
      <c r="G47" s="3">
        <v>107</v>
      </c>
      <c r="H47" s="3">
        <v>528</v>
      </c>
      <c r="I47" s="4">
        <v>635</v>
      </c>
      <c r="J47" s="4">
        <v>228</v>
      </c>
      <c r="K47" s="4"/>
      <c r="L47" s="4">
        <v>228</v>
      </c>
      <c r="N47">
        <v>0</v>
      </c>
      <c r="Z47" s="3"/>
      <c r="AA47">
        <v>0</v>
      </c>
    </row>
    <row r="48" spans="1:27" x14ac:dyDescent="0.3">
      <c r="A48" s="2" t="s">
        <v>1760</v>
      </c>
      <c r="B48" s="3"/>
      <c r="C48" s="3">
        <f t="shared" si="0"/>
        <v>0</v>
      </c>
      <c r="D48" s="3">
        <f t="shared" si="1"/>
        <v>0</v>
      </c>
      <c r="E48" s="3">
        <v>11</v>
      </c>
      <c r="F48" s="4">
        <v>11</v>
      </c>
      <c r="G48" s="3">
        <v>158</v>
      </c>
      <c r="H48" s="3">
        <v>355</v>
      </c>
      <c r="I48" s="4">
        <v>513</v>
      </c>
      <c r="J48" s="4">
        <v>205</v>
      </c>
      <c r="K48" s="4"/>
      <c r="L48" s="4">
        <v>205</v>
      </c>
      <c r="N48">
        <v>0</v>
      </c>
      <c r="Z48" s="3"/>
      <c r="AA48">
        <v>0</v>
      </c>
    </row>
    <row r="49" spans="1:27" x14ac:dyDescent="0.3">
      <c r="A49" s="2" t="s">
        <v>1761</v>
      </c>
      <c r="B49" s="3"/>
      <c r="C49" s="3">
        <f t="shared" si="0"/>
        <v>0</v>
      </c>
      <c r="D49" s="3">
        <f t="shared" si="1"/>
        <v>0</v>
      </c>
      <c r="E49" s="3">
        <v>11</v>
      </c>
      <c r="F49" s="4">
        <v>11</v>
      </c>
      <c r="G49" s="3">
        <v>150</v>
      </c>
      <c r="H49" s="3">
        <v>243</v>
      </c>
      <c r="I49" s="4">
        <v>393</v>
      </c>
      <c r="J49" s="4">
        <v>272</v>
      </c>
      <c r="K49" s="4"/>
      <c r="L49" s="4">
        <v>272</v>
      </c>
      <c r="N49">
        <v>0</v>
      </c>
      <c r="Z49" s="3"/>
      <c r="AA49">
        <v>0</v>
      </c>
    </row>
    <row r="50" spans="1:27" x14ac:dyDescent="0.3">
      <c r="A50" s="2" t="s">
        <v>1762</v>
      </c>
      <c r="B50" s="3"/>
      <c r="C50" s="3">
        <f t="shared" si="0"/>
        <v>0</v>
      </c>
      <c r="D50" s="3">
        <f t="shared" si="1"/>
        <v>0</v>
      </c>
      <c r="E50" s="3">
        <v>13</v>
      </c>
      <c r="F50" s="4">
        <v>13</v>
      </c>
      <c r="G50" s="3">
        <v>191</v>
      </c>
      <c r="H50" s="3">
        <v>335</v>
      </c>
      <c r="I50" s="4">
        <v>526</v>
      </c>
      <c r="J50" s="4">
        <v>206</v>
      </c>
      <c r="K50" s="4"/>
      <c r="L50" s="4">
        <v>206</v>
      </c>
      <c r="N50">
        <v>0</v>
      </c>
      <c r="Z50" s="3"/>
      <c r="AA50">
        <v>0</v>
      </c>
    </row>
    <row r="51" spans="1:27" x14ac:dyDescent="0.3">
      <c r="A51" s="2" t="s">
        <v>1763</v>
      </c>
      <c r="B51" s="3">
        <v>10.42</v>
      </c>
      <c r="C51" s="3">
        <f t="shared" si="0"/>
        <v>5.7252747252747255E-3</v>
      </c>
      <c r="D51" s="3">
        <f t="shared" si="1"/>
        <v>3.3386735020826657E-3</v>
      </c>
      <c r="E51" s="3">
        <v>14</v>
      </c>
      <c r="F51" s="4">
        <v>24.42</v>
      </c>
      <c r="G51" s="3">
        <v>185.6</v>
      </c>
      <c r="H51" s="3">
        <v>273</v>
      </c>
      <c r="I51" s="4">
        <v>458.6</v>
      </c>
      <c r="J51" s="4">
        <v>273</v>
      </c>
      <c r="K51" s="4"/>
      <c r="L51" s="4">
        <v>273</v>
      </c>
      <c r="N51">
        <v>115</v>
      </c>
      <c r="Z51" s="3">
        <v>10.42</v>
      </c>
      <c r="AA51">
        <v>115</v>
      </c>
    </row>
    <row r="52" spans="1:27" x14ac:dyDescent="0.3">
      <c r="A52" s="2" t="s">
        <v>1764</v>
      </c>
      <c r="B52" s="3">
        <v>31.76</v>
      </c>
      <c r="C52" s="3">
        <f t="shared" si="0"/>
        <v>1.7450549450549451E-2</v>
      </c>
      <c r="D52" s="3">
        <f t="shared" si="1"/>
        <v>1.0176225568727972E-2</v>
      </c>
      <c r="E52" s="3">
        <v>14</v>
      </c>
      <c r="F52" s="4">
        <v>45.76</v>
      </c>
      <c r="G52" s="3">
        <v>180.8</v>
      </c>
      <c r="H52" s="3">
        <v>227</v>
      </c>
      <c r="I52" s="4">
        <v>407.8</v>
      </c>
      <c r="J52" s="4">
        <v>339</v>
      </c>
      <c r="K52" s="4"/>
      <c r="L52" s="4">
        <v>339</v>
      </c>
      <c r="N52">
        <v>504</v>
      </c>
      <c r="Z52" s="3">
        <v>31.76</v>
      </c>
      <c r="AA52">
        <v>504</v>
      </c>
    </row>
    <row r="53" spans="1:27" x14ac:dyDescent="0.3">
      <c r="A53" s="2" t="s">
        <v>1765</v>
      </c>
      <c r="B53" s="3">
        <v>37.94</v>
      </c>
      <c r="C53" s="3">
        <f t="shared" si="0"/>
        <v>2.0846153846153844E-2</v>
      </c>
      <c r="D53" s="3">
        <f t="shared" si="1"/>
        <v>1.2156360140980454E-2</v>
      </c>
      <c r="E53" s="3">
        <v>15.28</v>
      </c>
      <c r="F53" s="4">
        <v>53.22</v>
      </c>
      <c r="G53" s="3">
        <v>185.8</v>
      </c>
      <c r="H53" s="3">
        <v>290</v>
      </c>
      <c r="I53" s="4">
        <v>475.8</v>
      </c>
      <c r="J53" s="4">
        <v>263</v>
      </c>
      <c r="K53" s="4"/>
      <c r="L53" s="4">
        <v>263</v>
      </c>
      <c r="N53">
        <v>644.80000000000007</v>
      </c>
      <c r="Z53" s="3">
        <v>37.94</v>
      </c>
      <c r="AA53">
        <v>644.80000000000007</v>
      </c>
    </row>
    <row r="54" spans="1:27" x14ac:dyDescent="0.3">
      <c r="A54" s="5" t="s">
        <v>1766</v>
      </c>
      <c r="B54" s="6">
        <v>202.12</v>
      </c>
      <c r="C54" s="3">
        <f t="shared" si="0"/>
        <v>0.11105494505494505</v>
      </c>
      <c r="D54" s="3">
        <f t="shared" si="1"/>
        <v>6.4761294456904844E-2</v>
      </c>
      <c r="E54" s="6">
        <v>166.28</v>
      </c>
      <c r="F54" s="6">
        <v>368.4</v>
      </c>
      <c r="G54" s="6">
        <v>2103.1999999999998</v>
      </c>
      <c r="H54" s="6">
        <v>4048</v>
      </c>
      <c r="I54" s="6">
        <v>6151.2</v>
      </c>
      <c r="J54" s="6">
        <v>2974</v>
      </c>
      <c r="K54" s="6"/>
      <c r="L54" s="6">
        <v>2974</v>
      </c>
      <c r="M54" s="17">
        <v>2014</v>
      </c>
      <c r="N54" s="22">
        <v>3073.6000000000004</v>
      </c>
      <c r="Z54" s="6"/>
      <c r="AA54" s="22"/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45" workbookViewId="0">
      <selection activeCell="D3" sqref="D3:D54"/>
    </sheetView>
  </sheetViews>
  <sheetFormatPr defaultRowHeight="14.4" x14ac:dyDescent="0.3"/>
  <cols>
    <col min="1" max="1" width="18.44140625" customWidth="1"/>
  </cols>
  <sheetData>
    <row r="1" spans="1:27" ht="25.5" customHeight="1" x14ac:dyDescent="0.3">
      <c r="A1" s="234" t="s">
        <v>1767</v>
      </c>
      <c r="B1" s="234" t="s">
        <v>1768</v>
      </c>
      <c r="C1" s="234"/>
      <c r="D1" s="234"/>
      <c r="E1" s="234"/>
      <c r="F1" s="234"/>
      <c r="G1" s="234" t="s">
        <v>1769</v>
      </c>
      <c r="H1" s="234"/>
      <c r="I1" s="234"/>
      <c r="J1" s="234" t="s">
        <v>1770</v>
      </c>
      <c r="K1" s="234"/>
      <c r="L1" s="234"/>
    </row>
    <row r="2" spans="1:27" ht="79.2" x14ac:dyDescent="0.3">
      <c r="A2" s="234"/>
      <c r="B2" s="1" t="s">
        <v>1771</v>
      </c>
      <c r="C2" s="16" t="s">
        <v>1772</v>
      </c>
      <c r="D2" s="16" t="s">
        <v>1773</v>
      </c>
      <c r="E2" s="1" t="s">
        <v>1774</v>
      </c>
      <c r="F2" s="1" t="s">
        <v>1775</v>
      </c>
      <c r="G2" s="1" t="s">
        <v>1776</v>
      </c>
      <c r="H2" s="1" t="s">
        <v>1777</v>
      </c>
      <c r="I2" s="1" t="s">
        <v>1778</v>
      </c>
      <c r="J2" s="1" t="s">
        <v>1779</v>
      </c>
      <c r="K2" s="1" t="s">
        <v>1780</v>
      </c>
      <c r="L2" s="1" t="s">
        <v>1781</v>
      </c>
      <c r="N2" s="18" t="s">
        <v>1782</v>
      </c>
      <c r="Z2" s="14" t="s">
        <v>1783</v>
      </c>
      <c r="AA2" s="18" t="s">
        <v>1784</v>
      </c>
    </row>
    <row r="3" spans="1:27" x14ac:dyDescent="0.3">
      <c r="A3" s="2" t="s">
        <v>1785</v>
      </c>
      <c r="B3" s="3">
        <v>261</v>
      </c>
      <c r="C3" s="3">
        <f>B3/7096</f>
        <v>3.6781285231116123E-2</v>
      </c>
      <c r="D3" s="3">
        <f>B3/13578</f>
        <v>1.922227132125497E-2</v>
      </c>
      <c r="E3" s="3">
        <v>84</v>
      </c>
      <c r="F3" s="3">
        <v>345</v>
      </c>
      <c r="G3" s="3">
        <v>1310</v>
      </c>
      <c r="H3" s="3"/>
      <c r="I3" s="4">
        <v>1310</v>
      </c>
      <c r="J3" s="4">
        <v>618</v>
      </c>
      <c r="K3" s="4">
        <v>2200</v>
      </c>
      <c r="L3" s="4">
        <v>2818</v>
      </c>
      <c r="N3">
        <v>663.4</v>
      </c>
      <c r="Z3" s="3">
        <v>261</v>
      </c>
      <c r="AA3">
        <v>663.4</v>
      </c>
    </row>
    <row r="4" spans="1:27" x14ac:dyDescent="0.3">
      <c r="A4" s="2" t="s">
        <v>1786</v>
      </c>
      <c r="B4" s="3">
        <v>278</v>
      </c>
      <c r="C4" s="3">
        <f t="shared" ref="C4:C54" si="0">B4/7096</f>
        <v>3.9177001127395715E-2</v>
      </c>
      <c r="D4" s="3">
        <f t="shared" ref="D4:D54" si="1">B4/13578</f>
        <v>2.0474296656355868E-2</v>
      </c>
      <c r="E4" s="3">
        <v>73</v>
      </c>
      <c r="F4" s="3">
        <v>351</v>
      </c>
      <c r="G4" s="3">
        <v>1160</v>
      </c>
      <c r="H4" s="3"/>
      <c r="I4" s="4">
        <v>1160</v>
      </c>
      <c r="J4" s="4">
        <v>447</v>
      </c>
      <c r="K4" s="4">
        <v>2320</v>
      </c>
      <c r="L4" s="4">
        <v>2767</v>
      </c>
      <c r="N4">
        <v>714</v>
      </c>
      <c r="Z4" s="3">
        <v>278</v>
      </c>
      <c r="AA4">
        <v>714</v>
      </c>
    </row>
    <row r="5" spans="1:27" x14ac:dyDescent="0.3">
      <c r="A5" s="2" t="s">
        <v>1787</v>
      </c>
      <c r="B5" s="3">
        <v>213</v>
      </c>
      <c r="C5" s="3">
        <f t="shared" si="0"/>
        <v>3.0016910935738446E-2</v>
      </c>
      <c r="D5" s="3">
        <f t="shared" si="1"/>
        <v>1.5687140963323024E-2</v>
      </c>
      <c r="E5" s="3">
        <v>55</v>
      </c>
      <c r="F5" s="3">
        <v>268</v>
      </c>
      <c r="G5" s="3">
        <v>867</v>
      </c>
      <c r="H5" s="3"/>
      <c r="I5" s="4">
        <v>867</v>
      </c>
      <c r="J5" s="4">
        <v>1046</v>
      </c>
      <c r="K5" s="4">
        <v>2693</v>
      </c>
      <c r="L5" s="4">
        <v>3739</v>
      </c>
      <c r="N5">
        <v>564.19999999999993</v>
      </c>
      <c r="Z5" s="3">
        <v>213</v>
      </c>
      <c r="AA5">
        <v>564.19999999999993</v>
      </c>
    </row>
    <row r="6" spans="1:27" x14ac:dyDescent="0.3">
      <c r="A6" s="2" t="s">
        <v>1788</v>
      </c>
      <c r="B6" s="3">
        <v>116</v>
      </c>
      <c r="C6" s="3">
        <f t="shared" si="0"/>
        <v>1.6347237880496055E-2</v>
      </c>
      <c r="D6" s="3">
        <f t="shared" si="1"/>
        <v>8.5432316983355423E-3</v>
      </c>
      <c r="E6" s="3">
        <v>52</v>
      </c>
      <c r="F6" s="3">
        <v>168</v>
      </c>
      <c r="G6" s="3">
        <v>867</v>
      </c>
      <c r="H6" s="3"/>
      <c r="I6" s="4">
        <v>867</v>
      </c>
      <c r="J6" s="4">
        <v>968</v>
      </c>
      <c r="K6" s="4">
        <v>2918</v>
      </c>
      <c r="L6" s="4">
        <v>3886</v>
      </c>
      <c r="N6">
        <v>114.4</v>
      </c>
      <c r="Z6" s="3">
        <v>116</v>
      </c>
      <c r="AA6">
        <v>114.4</v>
      </c>
    </row>
    <row r="7" spans="1:27" x14ac:dyDescent="0.3">
      <c r="A7" s="2" t="s">
        <v>1789</v>
      </c>
      <c r="B7" s="3"/>
      <c r="C7" s="3">
        <f t="shared" si="0"/>
        <v>0</v>
      </c>
      <c r="D7" s="3">
        <f t="shared" si="1"/>
        <v>0</v>
      </c>
      <c r="E7" s="3">
        <v>53</v>
      </c>
      <c r="F7" s="3">
        <v>53</v>
      </c>
      <c r="G7" s="3">
        <v>813</v>
      </c>
      <c r="H7" s="3"/>
      <c r="I7" s="4">
        <v>813</v>
      </c>
      <c r="J7" s="4">
        <v>1001</v>
      </c>
      <c r="K7" s="4">
        <v>2703</v>
      </c>
      <c r="L7" s="4">
        <v>3704</v>
      </c>
      <c r="N7">
        <v>0</v>
      </c>
      <c r="Z7" s="3"/>
      <c r="AA7">
        <v>0</v>
      </c>
    </row>
    <row r="8" spans="1:27" x14ac:dyDescent="0.3">
      <c r="A8" s="2" t="s">
        <v>1790</v>
      </c>
      <c r="B8" s="3"/>
      <c r="C8" s="3">
        <f t="shared" si="0"/>
        <v>0</v>
      </c>
      <c r="D8" s="3">
        <f t="shared" si="1"/>
        <v>0</v>
      </c>
      <c r="E8" s="3">
        <v>39</v>
      </c>
      <c r="F8" s="3">
        <v>39</v>
      </c>
      <c r="G8" s="3">
        <v>538</v>
      </c>
      <c r="H8" s="3">
        <v>2030</v>
      </c>
      <c r="I8" s="4">
        <v>2568</v>
      </c>
      <c r="J8" s="4">
        <v>616</v>
      </c>
      <c r="K8" s="4">
        <v>1609</v>
      </c>
      <c r="L8" s="4">
        <v>2225</v>
      </c>
      <c r="N8">
        <v>0</v>
      </c>
      <c r="Z8" s="3"/>
      <c r="AA8">
        <v>0</v>
      </c>
    </row>
    <row r="9" spans="1:27" x14ac:dyDescent="0.3">
      <c r="A9" s="2" t="s">
        <v>1791</v>
      </c>
      <c r="B9" s="3"/>
      <c r="C9" s="3">
        <f t="shared" si="0"/>
        <v>0</v>
      </c>
      <c r="D9" s="3">
        <f t="shared" si="1"/>
        <v>0</v>
      </c>
      <c r="E9" s="3">
        <v>54</v>
      </c>
      <c r="F9" s="3">
        <v>54</v>
      </c>
      <c r="G9" s="3">
        <v>775</v>
      </c>
      <c r="H9" s="3">
        <v>1992</v>
      </c>
      <c r="I9" s="4">
        <v>2767</v>
      </c>
      <c r="J9" s="4">
        <v>1328</v>
      </c>
      <c r="K9" s="4">
        <v>1552</v>
      </c>
      <c r="L9" s="4">
        <v>2880</v>
      </c>
      <c r="N9">
        <v>0</v>
      </c>
      <c r="Z9" s="3"/>
      <c r="AA9">
        <v>0</v>
      </c>
    </row>
    <row r="10" spans="1:27" x14ac:dyDescent="0.3">
      <c r="A10" s="2" t="s">
        <v>1792</v>
      </c>
      <c r="B10" s="3"/>
      <c r="C10" s="3">
        <f t="shared" si="0"/>
        <v>0</v>
      </c>
      <c r="D10" s="3">
        <f t="shared" si="1"/>
        <v>0</v>
      </c>
      <c r="E10" s="3">
        <v>59</v>
      </c>
      <c r="F10" s="3">
        <v>59</v>
      </c>
      <c r="G10" s="3">
        <v>881</v>
      </c>
      <c r="H10" s="3">
        <v>2128</v>
      </c>
      <c r="I10" s="4">
        <v>3009</v>
      </c>
      <c r="J10" s="4">
        <v>929</v>
      </c>
      <c r="K10" s="4">
        <v>1424</v>
      </c>
      <c r="L10" s="4">
        <v>2353</v>
      </c>
      <c r="N10">
        <v>0</v>
      </c>
      <c r="Z10" s="3"/>
      <c r="AA10">
        <v>0</v>
      </c>
    </row>
    <row r="11" spans="1:27" x14ac:dyDescent="0.3">
      <c r="A11" s="2" t="s">
        <v>1793</v>
      </c>
      <c r="B11" s="3"/>
      <c r="C11" s="3">
        <f t="shared" si="0"/>
        <v>0</v>
      </c>
      <c r="D11" s="3">
        <f t="shared" si="1"/>
        <v>0</v>
      </c>
      <c r="E11" s="3">
        <v>63</v>
      </c>
      <c r="F11" s="3">
        <v>63</v>
      </c>
      <c r="G11" s="3">
        <v>934</v>
      </c>
      <c r="H11" s="3">
        <v>2517</v>
      </c>
      <c r="I11" s="4">
        <v>3451</v>
      </c>
      <c r="J11" s="4">
        <v>1101</v>
      </c>
      <c r="K11" s="4">
        <v>1909</v>
      </c>
      <c r="L11" s="4">
        <v>3010</v>
      </c>
      <c r="N11">
        <v>0</v>
      </c>
      <c r="Z11" s="3"/>
      <c r="AA11">
        <v>0</v>
      </c>
    </row>
    <row r="12" spans="1:27" x14ac:dyDescent="0.3">
      <c r="A12" s="2" t="s">
        <v>1794</v>
      </c>
      <c r="B12" s="3">
        <v>153</v>
      </c>
      <c r="C12" s="3">
        <f t="shared" si="0"/>
        <v>2.1561443066516348E-2</v>
      </c>
      <c r="D12" s="3">
        <f t="shared" si="1"/>
        <v>1.1268228015908087E-2</v>
      </c>
      <c r="E12" s="3">
        <v>67</v>
      </c>
      <c r="F12" s="3">
        <v>220</v>
      </c>
      <c r="G12" s="3">
        <v>1000</v>
      </c>
      <c r="H12" s="3">
        <v>2341</v>
      </c>
      <c r="I12" s="4">
        <v>3341</v>
      </c>
      <c r="J12" s="4">
        <v>1413</v>
      </c>
      <c r="K12" s="4">
        <v>2661</v>
      </c>
      <c r="L12" s="4">
        <v>4074</v>
      </c>
      <c r="N12">
        <v>98</v>
      </c>
      <c r="Z12" s="3">
        <v>153</v>
      </c>
      <c r="AA12">
        <v>98</v>
      </c>
    </row>
    <row r="13" spans="1:27" x14ac:dyDescent="0.3">
      <c r="A13" s="2" t="s">
        <v>1795</v>
      </c>
      <c r="B13" s="3">
        <v>235</v>
      </c>
      <c r="C13" s="3">
        <f t="shared" si="0"/>
        <v>3.3117249154453215E-2</v>
      </c>
      <c r="D13" s="3">
        <f t="shared" si="1"/>
        <v>1.7307409044041832E-2</v>
      </c>
      <c r="E13" s="3">
        <v>74</v>
      </c>
      <c r="F13" s="3">
        <v>309</v>
      </c>
      <c r="G13" s="3">
        <v>961</v>
      </c>
      <c r="H13" s="3">
        <v>2137</v>
      </c>
      <c r="I13" s="4">
        <v>3098</v>
      </c>
      <c r="J13" s="4">
        <v>890</v>
      </c>
      <c r="K13" s="4">
        <v>2019</v>
      </c>
      <c r="L13" s="4">
        <v>2909</v>
      </c>
      <c r="N13">
        <v>474</v>
      </c>
      <c r="Z13" s="3">
        <v>235</v>
      </c>
      <c r="AA13">
        <v>474</v>
      </c>
    </row>
    <row r="14" spans="1:27" x14ac:dyDescent="0.3">
      <c r="A14" s="2" t="s">
        <v>1796</v>
      </c>
      <c r="B14" s="3">
        <v>246</v>
      </c>
      <c r="C14" s="3">
        <f t="shared" si="0"/>
        <v>3.4667418263810597E-2</v>
      </c>
      <c r="D14" s="3">
        <f t="shared" si="1"/>
        <v>1.8117543084401236E-2</v>
      </c>
      <c r="E14" s="3">
        <v>78</v>
      </c>
      <c r="F14" s="3">
        <v>324</v>
      </c>
      <c r="G14" s="3">
        <v>971</v>
      </c>
      <c r="H14" s="3">
        <v>2064</v>
      </c>
      <c r="I14" s="4"/>
      <c r="J14" s="4">
        <v>1857</v>
      </c>
      <c r="K14" s="4">
        <v>2152</v>
      </c>
      <c r="L14" s="4">
        <v>4009</v>
      </c>
      <c r="N14">
        <v>511.5</v>
      </c>
      <c r="Z14" s="3">
        <v>246</v>
      </c>
      <c r="AA14">
        <v>511.5</v>
      </c>
    </row>
    <row r="15" spans="1:27" x14ac:dyDescent="0.3">
      <c r="A15" s="5" t="s">
        <v>1797</v>
      </c>
      <c r="B15" s="12">
        <v>1502</v>
      </c>
      <c r="C15" s="3">
        <f t="shared" si="0"/>
        <v>0.2116685456595265</v>
      </c>
      <c r="D15" s="3">
        <f t="shared" si="1"/>
        <v>0.11062012078362056</v>
      </c>
      <c r="E15" s="12">
        <v>751</v>
      </c>
      <c r="F15" s="12">
        <v>2253</v>
      </c>
      <c r="G15" s="12">
        <v>11077</v>
      </c>
      <c r="H15" s="12">
        <v>15209</v>
      </c>
      <c r="I15" s="12">
        <v>26286</v>
      </c>
      <c r="J15" s="12">
        <v>12214</v>
      </c>
      <c r="K15" s="12">
        <v>26160</v>
      </c>
      <c r="L15" s="12">
        <v>44571</v>
      </c>
      <c r="M15" s="20">
        <v>2011</v>
      </c>
      <c r="N15" s="20">
        <v>3139.5</v>
      </c>
      <c r="Z15" s="12"/>
      <c r="AA15" s="20"/>
    </row>
    <row r="16" spans="1:27" x14ac:dyDescent="0.3">
      <c r="A16" s="2" t="s">
        <v>1798</v>
      </c>
      <c r="B16" s="3">
        <v>314</v>
      </c>
      <c r="C16" s="3">
        <f t="shared" si="0"/>
        <v>4.4250281848928971E-2</v>
      </c>
      <c r="D16" s="3">
        <f t="shared" si="1"/>
        <v>2.3125644424804831E-2</v>
      </c>
      <c r="E16" s="3">
        <v>90</v>
      </c>
      <c r="F16" s="4">
        <v>404</v>
      </c>
      <c r="G16" s="3">
        <v>1154</v>
      </c>
      <c r="H16" s="3">
        <v>2612</v>
      </c>
      <c r="I16" s="4">
        <v>3766</v>
      </c>
      <c r="J16" s="4">
        <v>756</v>
      </c>
      <c r="K16" s="4">
        <v>3750</v>
      </c>
      <c r="L16" s="4">
        <v>4506</v>
      </c>
      <c r="N16">
        <v>709.9</v>
      </c>
      <c r="Z16" s="3">
        <v>314</v>
      </c>
      <c r="AA16">
        <v>709.9</v>
      </c>
    </row>
    <row r="17" spans="1:27" x14ac:dyDescent="0.3">
      <c r="A17" s="2" t="s">
        <v>1799</v>
      </c>
      <c r="B17" s="3">
        <v>347</v>
      </c>
      <c r="C17" s="3">
        <f t="shared" si="0"/>
        <v>4.8900789177001129E-2</v>
      </c>
      <c r="D17" s="3">
        <f t="shared" si="1"/>
        <v>2.5556046545883046E-2</v>
      </c>
      <c r="E17" s="3">
        <v>74</v>
      </c>
      <c r="F17" s="4">
        <v>421</v>
      </c>
      <c r="G17" s="3">
        <v>969</v>
      </c>
      <c r="H17" s="3">
        <v>2181</v>
      </c>
      <c r="I17" s="4">
        <v>3150</v>
      </c>
      <c r="J17" s="4">
        <v>785</v>
      </c>
      <c r="K17" s="4">
        <v>3444</v>
      </c>
      <c r="L17" s="4">
        <v>4229</v>
      </c>
      <c r="N17">
        <v>852.59999999999991</v>
      </c>
      <c r="Z17" s="3">
        <v>347</v>
      </c>
      <c r="AA17">
        <v>852.59999999999991</v>
      </c>
    </row>
    <row r="18" spans="1:27" x14ac:dyDescent="0.3">
      <c r="A18" s="2" t="s">
        <v>1800</v>
      </c>
      <c r="B18" s="3">
        <v>220</v>
      </c>
      <c r="C18" s="3">
        <f t="shared" si="0"/>
        <v>3.1003382187147689E-2</v>
      </c>
      <c r="D18" s="3">
        <f t="shared" si="1"/>
        <v>1.6202680807188098E-2</v>
      </c>
      <c r="E18" s="3">
        <v>74</v>
      </c>
      <c r="F18" s="4">
        <v>294</v>
      </c>
      <c r="G18" s="3">
        <v>990</v>
      </c>
      <c r="H18" s="3">
        <v>2251</v>
      </c>
      <c r="I18" s="4">
        <v>3241</v>
      </c>
      <c r="J18" s="4">
        <v>1080</v>
      </c>
      <c r="K18" s="4">
        <v>1940</v>
      </c>
      <c r="L18" s="4">
        <v>3020</v>
      </c>
      <c r="N18">
        <v>530.1</v>
      </c>
      <c r="Z18" s="3">
        <v>220</v>
      </c>
      <c r="AA18">
        <v>530.1</v>
      </c>
    </row>
    <row r="19" spans="1:27" x14ac:dyDescent="0.3">
      <c r="A19" s="2" t="s">
        <v>1801</v>
      </c>
      <c r="B19" s="3">
        <v>84</v>
      </c>
      <c r="C19" s="3">
        <f t="shared" si="0"/>
        <v>1.1837655016910935E-2</v>
      </c>
      <c r="D19" s="3">
        <f t="shared" si="1"/>
        <v>6.1864781263809105E-3</v>
      </c>
      <c r="E19" s="3">
        <v>66</v>
      </c>
      <c r="F19" s="4">
        <v>150</v>
      </c>
      <c r="G19" s="3">
        <v>889</v>
      </c>
      <c r="H19" s="3">
        <v>2455</v>
      </c>
      <c r="I19" s="4">
        <v>3344</v>
      </c>
      <c r="J19" s="4">
        <v>593</v>
      </c>
      <c r="K19" s="4">
        <v>1812</v>
      </c>
      <c r="L19" s="4">
        <v>2405</v>
      </c>
      <c r="N19">
        <v>118.80000000000001</v>
      </c>
      <c r="Z19" s="3">
        <v>84</v>
      </c>
      <c r="AA19">
        <v>118.80000000000001</v>
      </c>
    </row>
    <row r="20" spans="1:27" x14ac:dyDescent="0.3">
      <c r="A20" s="2" t="s">
        <v>1802</v>
      </c>
      <c r="B20" s="3"/>
      <c r="C20" s="3">
        <f t="shared" si="0"/>
        <v>0</v>
      </c>
      <c r="D20" s="3">
        <f t="shared" si="1"/>
        <v>0</v>
      </c>
      <c r="E20" s="3">
        <v>61</v>
      </c>
      <c r="F20" s="4">
        <v>61</v>
      </c>
      <c r="G20" s="3">
        <v>794</v>
      </c>
      <c r="H20" s="3">
        <v>1988</v>
      </c>
      <c r="I20" s="4">
        <v>2782</v>
      </c>
      <c r="J20" s="4">
        <v>767</v>
      </c>
      <c r="K20" s="4">
        <v>1698</v>
      </c>
      <c r="L20" s="4">
        <v>2465</v>
      </c>
      <c r="N20">
        <v>0</v>
      </c>
      <c r="Z20" s="3"/>
      <c r="AA20">
        <v>0</v>
      </c>
    </row>
    <row r="21" spans="1:27" x14ac:dyDescent="0.3">
      <c r="A21" s="2" t="s">
        <v>1803</v>
      </c>
      <c r="B21" s="3"/>
      <c r="C21" s="3">
        <f t="shared" si="0"/>
        <v>0</v>
      </c>
      <c r="D21" s="3">
        <f t="shared" si="1"/>
        <v>0</v>
      </c>
      <c r="E21" s="3">
        <v>42</v>
      </c>
      <c r="F21" s="4">
        <v>42</v>
      </c>
      <c r="G21" s="3">
        <v>566</v>
      </c>
      <c r="H21" s="3">
        <v>2004</v>
      </c>
      <c r="I21" s="4">
        <v>2570</v>
      </c>
      <c r="J21" s="4">
        <v>1400</v>
      </c>
      <c r="K21" s="4">
        <v>2449</v>
      </c>
      <c r="L21" s="4">
        <v>3849</v>
      </c>
      <c r="N21">
        <v>0</v>
      </c>
      <c r="Z21" s="3"/>
      <c r="AA21">
        <v>0</v>
      </c>
    </row>
    <row r="22" spans="1:27" x14ac:dyDescent="0.3">
      <c r="A22" s="2" t="s">
        <v>1804</v>
      </c>
      <c r="B22" s="3"/>
      <c r="C22" s="3">
        <f t="shared" si="0"/>
        <v>0</v>
      </c>
      <c r="D22" s="3">
        <f t="shared" si="1"/>
        <v>0</v>
      </c>
      <c r="E22" s="3">
        <v>60</v>
      </c>
      <c r="F22" s="4">
        <v>60</v>
      </c>
      <c r="G22" s="3">
        <v>770</v>
      </c>
      <c r="H22" s="3">
        <v>2232</v>
      </c>
      <c r="I22" s="4">
        <v>3002</v>
      </c>
      <c r="J22" s="4">
        <v>461</v>
      </c>
      <c r="K22" s="4">
        <v>1063</v>
      </c>
      <c r="L22" s="4">
        <v>1524</v>
      </c>
      <c r="N22">
        <v>0</v>
      </c>
      <c r="Z22" s="3"/>
      <c r="AA22">
        <v>0</v>
      </c>
    </row>
    <row r="23" spans="1:27" x14ac:dyDescent="0.3">
      <c r="A23" s="2" t="s">
        <v>1805</v>
      </c>
      <c r="B23" s="3"/>
      <c r="C23" s="3">
        <f t="shared" si="0"/>
        <v>0</v>
      </c>
      <c r="D23" s="3">
        <f t="shared" si="1"/>
        <v>0</v>
      </c>
      <c r="E23" s="3">
        <v>60</v>
      </c>
      <c r="F23" s="4">
        <v>60</v>
      </c>
      <c r="G23" s="3">
        <v>757</v>
      </c>
      <c r="H23" s="3">
        <v>2161</v>
      </c>
      <c r="I23" s="4">
        <v>2918</v>
      </c>
      <c r="J23" s="4">
        <v>930</v>
      </c>
      <c r="K23" s="4">
        <v>1363</v>
      </c>
      <c r="L23" s="4">
        <v>2293</v>
      </c>
      <c r="N23">
        <v>0</v>
      </c>
      <c r="Z23" s="3"/>
      <c r="AA23">
        <v>0</v>
      </c>
    </row>
    <row r="24" spans="1:27" x14ac:dyDescent="0.3">
      <c r="A24" s="2" t="s">
        <v>1806</v>
      </c>
      <c r="B24" s="3"/>
      <c r="C24" s="3">
        <f t="shared" si="0"/>
        <v>0</v>
      </c>
      <c r="D24" s="3">
        <f t="shared" si="1"/>
        <v>0</v>
      </c>
      <c r="E24" s="3">
        <v>66</v>
      </c>
      <c r="F24" s="4">
        <v>66</v>
      </c>
      <c r="G24" s="3">
        <v>897</v>
      </c>
      <c r="H24" s="3">
        <v>2090</v>
      </c>
      <c r="I24" s="4">
        <v>2987</v>
      </c>
      <c r="J24" s="4">
        <v>980</v>
      </c>
      <c r="K24" s="4">
        <v>1897</v>
      </c>
      <c r="L24" s="4">
        <v>2877</v>
      </c>
      <c r="N24">
        <v>0</v>
      </c>
      <c r="Z24" s="3"/>
      <c r="AA24">
        <v>0</v>
      </c>
    </row>
    <row r="25" spans="1:27" x14ac:dyDescent="0.3">
      <c r="A25" s="2" t="s">
        <v>1807</v>
      </c>
      <c r="B25" s="3">
        <v>69</v>
      </c>
      <c r="C25" s="3">
        <f t="shared" si="0"/>
        <v>9.7237880496054124E-3</v>
      </c>
      <c r="D25" s="3">
        <f t="shared" si="1"/>
        <v>5.0817498895271767E-3</v>
      </c>
      <c r="E25" s="3">
        <v>74</v>
      </c>
      <c r="F25" s="4">
        <v>143</v>
      </c>
      <c r="G25" s="3">
        <v>968</v>
      </c>
      <c r="H25" s="3">
        <v>2410</v>
      </c>
      <c r="I25" s="4">
        <v>3378</v>
      </c>
      <c r="J25" s="4">
        <v>974</v>
      </c>
      <c r="K25" s="4">
        <v>2205</v>
      </c>
      <c r="L25" s="4">
        <v>3179</v>
      </c>
      <c r="N25">
        <v>98</v>
      </c>
      <c r="Z25" s="3">
        <v>69</v>
      </c>
      <c r="AA25">
        <v>98</v>
      </c>
    </row>
    <row r="26" spans="1:27" x14ac:dyDescent="0.3">
      <c r="A26" s="2" t="s">
        <v>1808</v>
      </c>
      <c r="B26" s="3">
        <v>215</v>
      </c>
      <c r="C26" s="3">
        <f t="shared" si="0"/>
        <v>3.0298759864712515E-2</v>
      </c>
      <c r="D26" s="3">
        <f t="shared" si="1"/>
        <v>1.5834438061570186E-2</v>
      </c>
      <c r="E26" s="3">
        <v>70</v>
      </c>
      <c r="F26" s="4">
        <v>285</v>
      </c>
      <c r="G26" s="3">
        <v>884</v>
      </c>
      <c r="H26" s="3">
        <v>2320</v>
      </c>
      <c r="I26" s="4">
        <v>3204</v>
      </c>
      <c r="J26" s="4">
        <v>1006</v>
      </c>
      <c r="K26" s="4">
        <v>2247</v>
      </c>
      <c r="L26" s="4">
        <v>3253</v>
      </c>
      <c r="N26">
        <v>420</v>
      </c>
      <c r="Z26" s="3">
        <v>215</v>
      </c>
      <c r="AA26">
        <v>420</v>
      </c>
    </row>
    <row r="27" spans="1:27" x14ac:dyDescent="0.3">
      <c r="A27" s="2" t="s">
        <v>1809</v>
      </c>
      <c r="B27" s="3">
        <v>344</v>
      </c>
      <c r="C27" s="3">
        <f t="shared" si="0"/>
        <v>4.8478015783540024E-2</v>
      </c>
      <c r="D27" s="3">
        <f t="shared" si="1"/>
        <v>2.5335100898512299E-2</v>
      </c>
      <c r="E27" s="3">
        <v>74</v>
      </c>
      <c r="F27" s="4">
        <v>418</v>
      </c>
      <c r="G27" s="3">
        <v>952</v>
      </c>
      <c r="H27" s="3">
        <v>1909</v>
      </c>
      <c r="I27" s="4">
        <v>2861</v>
      </c>
      <c r="J27" s="4">
        <v>1168</v>
      </c>
      <c r="K27" s="4">
        <v>3079</v>
      </c>
      <c r="L27" s="4">
        <v>4247</v>
      </c>
      <c r="N27">
        <v>737.80000000000007</v>
      </c>
      <c r="Z27" s="3">
        <v>344</v>
      </c>
      <c r="AA27">
        <v>737.80000000000007</v>
      </c>
    </row>
    <row r="28" spans="1:27" x14ac:dyDescent="0.3">
      <c r="A28" s="5" t="s">
        <v>1810</v>
      </c>
      <c r="B28" s="12">
        <v>1593</v>
      </c>
      <c r="C28" s="3">
        <f t="shared" si="0"/>
        <v>0.22449267192784667</v>
      </c>
      <c r="D28" s="3">
        <f t="shared" si="1"/>
        <v>0.11732213875386655</v>
      </c>
      <c r="E28" s="12">
        <v>811</v>
      </c>
      <c r="F28" s="12">
        <v>2404</v>
      </c>
      <c r="G28" s="12">
        <v>10590</v>
      </c>
      <c r="H28" s="12">
        <v>26613</v>
      </c>
      <c r="I28" s="12">
        <v>37203</v>
      </c>
      <c r="J28" s="12">
        <v>10900</v>
      </c>
      <c r="K28" s="12">
        <v>26947</v>
      </c>
      <c r="L28" s="12">
        <v>37847</v>
      </c>
      <c r="M28" s="20">
        <v>2012</v>
      </c>
      <c r="N28" s="20">
        <v>3467.2000000000003</v>
      </c>
      <c r="Z28" s="12"/>
      <c r="AA28" s="20"/>
    </row>
    <row r="29" spans="1:27" x14ac:dyDescent="0.3">
      <c r="A29" s="2" t="s">
        <v>1811</v>
      </c>
      <c r="B29" s="3">
        <v>373</v>
      </c>
      <c r="C29" s="3">
        <f t="shared" si="0"/>
        <v>5.2564825253664037E-2</v>
      </c>
      <c r="D29" s="3">
        <f t="shared" si="1"/>
        <v>2.7470908823096184E-2</v>
      </c>
      <c r="E29" s="3">
        <v>74</v>
      </c>
      <c r="F29" s="4">
        <v>447</v>
      </c>
      <c r="G29" s="3">
        <v>935</v>
      </c>
      <c r="H29" s="3">
        <v>2643</v>
      </c>
      <c r="I29" s="4">
        <v>3578</v>
      </c>
      <c r="J29" s="4">
        <v>896</v>
      </c>
      <c r="K29" s="4">
        <v>2303</v>
      </c>
      <c r="L29" s="4">
        <v>3199</v>
      </c>
      <c r="N29">
        <v>756.4</v>
      </c>
      <c r="Z29" s="3">
        <v>373</v>
      </c>
      <c r="AA29">
        <v>756.4</v>
      </c>
    </row>
    <row r="30" spans="1:27" x14ac:dyDescent="0.3">
      <c r="A30" s="2" t="s">
        <v>1812</v>
      </c>
      <c r="B30" s="3">
        <v>247</v>
      </c>
      <c r="C30" s="3">
        <f t="shared" si="0"/>
        <v>3.480834272829763E-2</v>
      </c>
      <c r="D30" s="3">
        <f t="shared" si="1"/>
        <v>1.8191191633524818E-2</v>
      </c>
      <c r="E30" s="3">
        <v>65</v>
      </c>
      <c r="F30" s="4">
        <v>312</v>
      </c>
      <c r="G30" s="3">
        <v>899</v>
      </c>
      <c r="H30" s="3">
        <v>2018</v>
      </c>
      <c r="I30" s="4">
        <v>2917</v>
      </c>
      <c r="J30" s="4">
        <v>720</v>
      </c>
      <c r="K30" s="4">
        <v>1797</v>
      </c>
      <c r="L30" s="4">
        <v>2517</v>
      </c>
      <c r="N30">
        <v>537.6</v>
      </c>
      <c r="Z30" s="3">
        <v>247</v>
      </c>
      <c r="AA30">
        <v>537.6</v>
      </c>
    </row>
    <row r="31" spans="1:27" x14ac:dyDescent="0.3">
      <c r="A31" s="2" t="s">
        <v>1813</v>
      </c>
      <c r="B31" s="3">
        <v>311</v>
      </c>
      <c r="C31" s="3">
        <f t="shared" si="0"/>
        <v>4.3827508455467866E-2</v>
      </c>
      <c r="D31" s="3">
        <f t="shared" si="1"/>
        <v>2.2904698777434084E-2</v>
      </c>
      <c r="E31" s="3">
        <v>73</v>
      </c>
      <c r="F31" s="4">
        <v>384</v>
      </c>
      <c r="G31" s="3">
        <v>987</v>
      </c>
      <c r="H31" s="3">
        <v>2100</v>
      </c>
      <c r="I31" s="4">
        <v>3087</v>
      </c>
      <c r="J31" s="4">
        <v>678</v>
      </c>
      <c r="K31" s="4">
        <v>1711</v>
      </c>
      <c r="L31" s="4">
        <v>2389</v>
      </c>
      <c r="N31">
        <v>657.19999999999993</v>
      </c>
      <c r="Z31" s="3">
        <v>311</v>
      </c>
      <c r="AA31">
        <v>657.19999999999993</v>
      </c>
    </row>
    <row r="32" spans="1:27" x14ac:dyDescent="0.3">
      <c r="A32" s="2" t="s">
        <v>1814</v>
      </c>
      <c r="B32" s="3">
        <v>134</v>
      </c>
      <c r="C32" s="3">
        <f t="shared" si="0"/>
        <v>1.8883878241262683E-2</v>
      </c>
      <c r="D32" s="3">
        <f t="shared" si="1"/>
        <v>9.8689055825600235E-3</v>
      </c>
      <c r="E32" s="3">
        <v>64</v>
      </c>
      <c r="F32" s="4">
        <v>198</v>
      </c>
      <c r="G32" s="3">
        <v>959</v>
      </c>
      <c r="H32" s="3">
        <v>2350</v>
      </c>
      <c r="I32" s="4">
        <v>3309</v>
      </c>
      <c r="J32" s="4">
        <v>613</v>
      </c>
      <c r="K32" s="4">
        <v>1511</v>
      </c>
      <c r="L32" s="4">
        <v>2124</v>
      </c>
      <c r="N32">
        <v>156.39999999999998</v>
      </c>
      <c r="Z32" s="3">
        <v>134</v>
      </c>
      <c r="AA32">
        <v>156.39999999999998</v>
      </c>
    </row>
    <row r="33" spans="1:27" x14ac:dyDescent="0.3">
      <c r="A33" s="2" t="s">
        <v>1815</v>
      </c>
      <c r="B33" s="3"/>
      <c r="C33" s="3">
        <f t="shared" si="0"/>
        <v>0</v>
      </c>
      <c r="D33" s="3">
        <f t="shared" si="1"/>
        <v>0</v>
      </c>
      <c r="E33" s="3">
        <v>43</v>
      </c>
      <c r="F33" s="4">
        <v>43</v>
      </c>
      <c r="G33" s="3">
        <v>552</v>
      </c>
      <c r="H33" s="3">
        <v>1922</v>
      </c>
      <c r="I33" s="4">
        <v>2474</v>
      </c>
      <c r="J33" s="4">
        <v>603</v>
      </c>
      <c r="K33" s="4">
        <v>1410</v>
      </c>
      <c r="L33" s="4">
        <v>2013</v>
      </c>
      <c r="N33">
        <v>0</v>
      </c>
      <c r="Z33" s="3"/>
      <c r="AA33">
        <v>0</v>
      </c>
    </row>
    <row r="34" spans="1:27" x14ac:dyDescent="0.3">
      <c r="A34" s="2" t="s">
        <v>1816</v>
      </c>
      <c r="B34" s="3"/>
      <c r="C34" s="3">
        <f t="shared" si="0"/>
        <v>0</v>
      </c>
      <c r="D34" s="3">
        <f t="shared" si="1"/>
        <v>0</v>
      </c>
      <c r="E34" s="3">
        <v>63</v>
      </c>
      <c r="F34" s="4">
        <v>63</v>
      </c>
      <c r="G34" s="3">
        <v>833</v>
      </c>
      <c r="H34" s="3">
        <v>2412</v>
      </c>
      <c r="I34" s="4">
        <v>3245</v>
      </c>
      <c r="J34" s="4">
        <v>719</v>
      </c>
      <c r="K34" s="4">
        <v>1353</v>
      </c>
      <c r="L34" s="4">
        <v>2072</v>
      </c>
      <c r="N34">
        <v>0</v>
      </c>
      <c r="Z34" s="3"/>
      <c r="AA34">
        <v>0</v>
      </c>
    </row>
    <row r="35" spans="1:27" x14ac:dyDescent="0.3">
      <c r="A35" s="2" t="s">
        <v>1817</v>
      </c>
      <c r="B35" s="3"/>
      <c r="C35" s="3">
        <f t="shared" si="0"/>
        <v>0</v>
      </c>
      <c r="D35" s="3">
        <f t="shared" si="1"/>
        <v>0</v>
      </c>
      <c r="E35" s="3">
        <v>63</v>
      </c>
      <c r="F35" s="4">
        <v>63</v>
      </c>
      <c r="G35" s="3">
        <v>821</v>
      </c>
      <c r="H35" s="3">
        <v>2051</v>
      </c>
      <c r="I35" s="4">
        <v>2872</v>
      </c>
      <c r="J35" s="4">
        <v>779</v>
      </c>
      <c r="K35" s="4">
        <v>1319</v>
      </c>
      <c r="L35" s="4">
        <v>2098</v>
      </c>
      <c r="N35">
        <v>0</v>
      </c>
      <c r="Z35" s="3"/>
      <c r="AA35">
        <v>0</v>
      </c>
    </row>
    <row r="36" spans="1:27" x14ac:dyDescent="0.3">
      <c r="A36" s="2" t="s">
        <v>1818</v>
      </c>
      <c r="B36" s="3"/>
      <c r="C36" s="3">
        <f t="shared" si="0"/>
        <v>0</v>
      </c>
      <c r="D36" s="3">
        <f t="shared" si="1"/>
        <v>0</v>
      </c>
      <c r="E36" s="3">
        <v>63</v>
      </c>
      <c r="F36" s="4">
        <v>63</v>
      </c>
      <c r="G36" s="3">
        <v>847</v>
      </c>
      <c r="H36" s="3">
        <v>1879</v>
      </c>
      <c r="I36" s="4">
        <v>2726</v>
      </c>
      <c r="J36" s="4">
        <v>819</v>
      </c>
      <c r="K36" s="4">
        <v>1445</v>
      </c>
      <c r="L36" s="4">
        <v>2264</v>
      </c>
      <c r="N36">
        <v>0</v>
      </c>
      <c r="Z36" s="3"/>
      <c r="AA36">
        <v>0</v>
      </c>
    </row>
    <row r="37" spans="1:27" x14ac:dyDescent="0.3">
      <c r="A37" s="2" t="s">
        <v>1819</v>
      </c>
      <c r="B37" s="3"/>
      <c r="C37" s="3">
        <f t="shared" si="0"/>
        <v>0</v>
      </c>
      <c r="D37" s="3">
        <f t="shared" si="1"/>
        <v>0</v>
      </c>
      <c r="E37" s="3">
        <v>72</v>
      </c>
      <c r="F37" s="4">
        <v>72</v>
      </c>
      <c r="G37" s="3">
        <v>965</v>
      </c>
      <c r="H37" s="3">
        <v>2087</v>
      </c>
      <c r="I37" s="4">
        <v>3052</v>
      </c>
      <c r="J37" s="4">
        <v>824</v>
      </c>
      <c r="K37" s="4">
        <v>1615</v>
      </c>
      <c r="L37" s="4">
        <v>2439</v>
      </c>
      <c r="N37">
        <v>0</v>
      </c>
      <c r="Z37" s="3"/>
      <c r="AA37">
        <v>0</v>
      </c>
    </row>
    <row r="38" spans="1:27" x14ac:dyDescent="0.3">
      <c r="A38" s="2" t="s">
        <v>1820</v>
      </c>
      <c r="B38" s="7">
        <v>162</v>
      </c>
      <c r="C38" s="3">
        <f t="shared" si="0"/>
        <v>2.2829763246899663E-2</v>
      </c>
      <c r="D38" s="3">
        <f t="shared" si="1"/>
        <v>1.1931064958020326E-2</v>
      </c>
      <c r="E38" s="3">
        <v>74</v>
      </c>
      <c r="F38" s="4">
        <v>236</v>
      </c>
      <c r="G38" s="3">
        <v>1009</v>
      </c>
      <c r="H38" s="3">
        <v>2384</v>
      </c>
      <c r="I38" s="4">
        <v>3393</v>
      </c>
      <c r="J38" s="4">
        <v>815</v>
      </c>
      <c r="K38" s="4">
        <v>2145</v>
      </c>
      <c r="L38" s="4">
        <v>2960</v>
      </c>
      <c r="N38">
        <v>269.70000000000005</v>
      </c>
      <c r="Z38" s="7">
        <v>162</v>
      </c>
      <c r="AA38">
        <v>269.70000000000005</v>
      </c>
    </row>
    <row r="39" spans="1:27" x14ac:dyDescent="0.3">
      <c r="A39" s="2" t="s">
        <v>1821</v>
      </c>
      <c r="B39" s="3">
        <v>194</v>
      </c>
      <c r="C39" s="3">
        <f t="shared" si="0"/>
        <v>2.7339346110484782E-2</v>
      </c>
      <c r="D39" s="3">
        <f t="shared" si="1"/>
        <v>1.4287818529974959E-2</v>
      </c>
      <c r="E39" s="3">
        <v>74</v>
      </c>
      <c r="F39" s="4">
        <v>268</v>
      </c>
      <c r="G39" s="3">
        <v>987</v>
      </c>
      <c r="H39" s="3">
        <v>2015</v>
      </c>
      <c r="I39" s="4">
        <v>3002</v>
      </c>
      <c r="J39" s="4">
        <v>919</v>
      </c>
      <c r="K39" s="4">
        <v>2549</v>
      </c>
      <c r="L39" s="4">
        <v>3468</v>
      </c>
      <c r="N39">
        <v>375</v>
      </c>
      <c r="Z39" s="3">
        <v>194</v>
      </c>
      <c r="AA39">
        <v>375</v>
      </c>
    </row>
    <row r="40" spans="1:27" x14ac:dyDescent="0.3">
      <c r="A40" s="2" t="s">
        <v>1822</v>
      </c>
      <c r="B40" s="3">
        <v>274</v>
      </c>
      <c r="C40" s="3">
        <f t="shared" si="0"/>
        <v>3.8613303269447577E-2</v>
      </c>
      <c r="D40" s="3">
        <f t="shared" si="1"/>
        <v>2.0179702459861542E-2</v>
      </c>
      <c r="E40" s="3">
        <v>78</v>
      </c>
      <c r="F40" s="4">
        <v>352</v>
      </c>
      <c r="G40" s="3">
        <v>1069</v>
      </c>
      <c r="H40" s="3">
        <v>2350</v>
      </c>
      <c r="I40" s="4">
        <v>3419</v>
      </c>
      <c r="J40" s="4">
        <v>875</v>
      </c>
      <c r="K40" s="4">
        <v>2452</v>
      </c>
      <c r="L40" s="4">
        <v>3327</v>
      </c>
      <c r="N40">
        <v>576.6</v>
      </c>
      <c r="Z40" s="3">
        <v>274</v>
      </c>
      <c r="AA40">
        <v>576.6</v>
      </c>
    </row>
    <row r="41" spans="1:27" x14ac:dyDescent="0.3">
      <c r="A41" s="5" t="s">
        <v>1823</v>
      </c>
      <c r="B41" s="12">
        <v>1695</v>
      </c>
      <c r="C41" s="3">
        <f t="shared" si="0"/>
        <v>0.23886696730552423</v>
      </c>
      <c r="D41" s="3">
        <f t="shared" si="1"/>
        <v>0.12483429076447194</v>
      </c>
      <c r="E41" s="12">
        <v>806</v>
      </c>
      <c r="F41" s="12">
        <v>2501</v>
      </c>
      <c r="G41" s="12">
        <v>10863</v>
      </c>
      <c r="H41" s="12">
        <v>26211</v>
      </c>
      <c r="I41" s="12">
        <v>37074</v>
      </c>
      <c r="J41" s="12">
        <v>9260</v>
      </c>
      <c r="K41" s="12">
        <v>21610</v>
      </c>
      <c r="L41" s="12">
        <v>30870</v>
      </c>
      <c r="M41" s="20">
        <v>2013</v>
      </c>
      <c r="N41" s="20">
        <v>3328.9</v>
      </c>
      <c r="Z41" s="12"/>
      <c r="AA41" s="20"/>
    </row>
    <row r="42" spans="1:27" x14ac:dyDescent="0.3">
      <c r="A42" s="2" t="s">
        <v>1824</v>
      </c>
      <c r="B42" s="3">
        <v>345</v>
      </c>
      <c r="C42" s="3">
        <f t="shared" si="0"/>
        <v>4.8618940248027057E-2</v>
      </c>
      <c r="D42" s="3">
        <f t="shared" si="1"/>
        <v>2.5408749447635881E-2</v>
      </c>
      <c r="E42" s="3">
        <v>81</v>
      </c>
      <c r="F42" s="4">
        <v>426</v>
      </c>
      <c r="G42" s="3">
        <v>1069</v>
      </c>
      <c r="H42" s="3">
        <v>2320</v>
      </c>
      <c r="I42" s="4">
        <v>3389</v>
      </c>
      <c r="J42" s="4">
        <v>1024</v>
      </c>
      <c r="K42" s="4">
        <v>3099</v>
      </c>
      <c r="L42" s="4">
        <v>4123</v>
      </c>
      <c r="N42">
        <v>762.6</v>
      </c>
      <c r="Z42" s="3">
        <v>345</v>
      </c>
      <c r="AA42">
        <v>762.6</v>
      </c>
    </row>
    <row r="43" spans="1:27" x14ac:dyDescent="0.3">
      <c r="A43" s="2" t="s">
        <v>1825</v>
      </c>
      <c r="B43" s="3">
        <v>250</v>
      </c>
      <c r="C43" s="3">
        <f t="shared" si="0"/>
        <v>3.5231116121758735E-2</v>
      </c>
      <c r="D43" s="3">
        <f t="shared" si="1"/>
        <v>1.8412137280895566E-2</v>
      </c>
      <c r="E43" s="3">
        <v>71</v>
      </c>
      <c r="F43" s="4">
        <v>321</v>
      </c>
      <c r="G43" s="3">
        <v>944</v>
      </c>
      <c r="H43" s="3">
        <v>2046</v>
      </c>
      <c r="I43" s="4">
        <v>2990</v>
      </c>
      <c r="J43" s="4">
        <v>818</v>
      </c>
      <c r="K43" s="4">
        <v>2659</v>
      </c>
      <c r="L43" s="4">
        <v>3477</v>
      </c>
      <c r="N43">
        <v>526.4</v>
      </c>
      <c r="Z43" s="3">
        <v>250</v>
      </c>
      <c r="AA43">
        <v>526.4</v>
      </c>
    </row>
    <row r="44" spans="1:27" x14ac:dyDescent="0.3">
      <c r="A44" s="2" t="s">
        <v>1826</v>
      </c>
      <c r="B44" s="3">
        <v>208</v>
      </c>
      <c r="C44" s="3">
        <f t="shared" si="0"/>
        <v>2.9312288613303268E-2</v>
      </c>
      <c r="D44" s="3">
        <f t="shared" si="1"/>
        <v>1.5318898217705112E-2</v>
      </c>
      <c r="E44" s="3">
        <v>75</v>
      </c>
      <c r="F44" s="4">
        <v>283</v>
      </c>
      <c r="G44" s="3">
        <v>1012</v>
      </c>
      <c r="H44" s="3">
        <v>1944</v>
      </c>
      <c r="I44" s="4">
        <v>2956</v>
      </c>
      <c r="J44" s="4">
        <v>660</v>
      </c>
      <c r="K44" s="4">
        <v>2097</v>
      </c>
      <c r="L44" s="4">
        <v>2757</v>
      </c>
      <c r="N44">
        <v>372</v>
      </c>
      <c r="Z44" s="3">
        <v>208</v>
      </c>
      <c r="AA44">
        <v>372</v>
      </c>
    </row>
    <row r="45" spans="1:27" x14ac:dyDescent="0.3">
      <c r="A45" s="2" t="s">
        <v>1827</v>
      </c>
      <c r="B45" s="3">
        <v>106</v>
      </c>
      <c r="C45" s="3">
        <f t="shared" si="0"/>
        <v>1.4937993235625705E-2</v>
      </c>
      <c r="D45" s="3">
        <f t="shared" si="1"/>
        <v>7.80674620709972E-3</v>
      </c>
      <c r="E45" s="3">
        <v>73</v>
      </c>
      <c r="F45" s="4">
        <v>179</v>
      </c>
      <c r="G45" s="7">
        <v>1017</v>
      </c>
      <c r="H45" s="3">
        <v>2320</v>
      </c>
      <c r="I45" s="4">
        <v>3337</v>
      </c>
      <c r="J45" s="4">
        <v>1066</v>
      </c>
      <c r="K45" s="4">
        <v>3530</v>
      </c>
      <c r="L45" s="4">
        <v>4596</v>
      </c>
      <c r="N45">
        <v>148.80000000000001</v>
      </c>
      <c r="Z45" s="3">
        <v>106</v>
      </c>
      <c r="AA45">
        <v>148.80000000000001</v>
      </c>
    </row>
    <row r="46" spans="1:27" x14ac:dyDescent="0.3">
      <c r="A46" s="2" t="s">
        <v>1828</v>
      </c>
      <c r="B46" s="3"/>
      <c r="C46" s="3">
        <f t="shared" si="0"/>
        <v>0</v>
      </c>
      <c r="D46" s="3">
        <f t="shared" si="1"/>
        <v>0</v>
      </c>
      <c r="E46" s="3">
        <v>40</v>
      </c>
      <c r="F46" s="4">
        <v>40</v>
      </c>
      <c r="G46" s="3">
        <v>549</v>
      </c>
      <c r="H46" s="3">
        <v>1898</v>
      </c>
      <c r="I46" s="4">
        <v>2447</v>
      </c>
      <c r="J46" s="4">
        <v>821</v>
      </c>
      <c r="K46" s="4">
        <v>2117</v>
      </c>
      <c r="L46" s="4">
        <v>2938</v>
      </c>
      <c r="N46">
        <v>0</v>
      </c>
      <c r="Z46" s="3"/>
      <c r="AA46">
        <v>0</v>
      </c>
    </row>
    <row r="47" spans="1:27" x14ac:dyDescent="0.3">
      <c r="A47" s="2" t="s">
        <v>1829</v>
      </c>
      <c r="B47" s="3"/>
      <c r="C47" s="3">
        <f t="shared" si="0"/>
        <v>0</v>
      </c>
      <c r="D47" s="3">
        <f t="shared" si="1"/>
        <v>0</v>
      </c>
      <c r="E47" s="3">
        <v>67</v>
      </c>
      <c r="F47" s="4">
        <v>67</v>
      </c>
      <c r="G47" s="3">
        <v>893</v>
      </c>
      <c r="H47" s="3">
        <v>1625</v>
      </c>
      <c r="I47" s="4">
        <v>2518</v>
      </c>
      <c r="J47" s="4">
        <v>927</v>
      </c>
      <c r="K47" s="4">
        <v>2035</v>
      </c>
      <c r="L47" s="4">
        <v>2962</v>
      </c>
      <c r="N47">
        <v>0</v>
      </c>
      <c r="Z47" s="3"/>
      <c r="AA47">
        <v>0</v>
      </c>
    </row>
    <row r="48" spans="1:27" x14ac:dyDescent="0.3">
      <c r="A48" s="2" t="s">
        <v>1830</v>
      </c>
      <c r="B48" s="3"/>
      <c r="C48" s="3">
        <f t="shared" si="0"/>
        <v>0</v>
      </c>
      <c r="D48" s="3">
        <f t="shared" si="1"/>
        <v>0</v>
      </c>
      <c r="E48" s="3">
        <v>65</v>
      </c>
      <c r="F48" s="4">
        <v>65</v>
      </c>
      <c r="G48" s="3">
        <v>897</v>
      </c>
      <c r="H48" s="3">
        <v>2237</v>
      </c>
      <c r="I48" s="4">
        <v>3134</v>
      </c>
      <c r="J48" s="4">
        <v>816</v>
      </c>
      <c r="K48" s="4">
        <v>2148</v>
      </c>
      <c r="L48" s="4">
        <v>2964</v>
      </c>
      <c r="N48">
        <v>0</v>
      </c>
      <c r="Z48" s="3"/>
      <c r="AA48">
        <v>0</v>
      </c>
    </row>
    <row r="49" spans="1:27" x14ac:dyDescent="0.3">
      <c r="A49" s="2" t="s">
        <v>1831</v>
      </c>
      <c r="B49" s="3"/>
      <c r="C49" s="3">
        <f t="shared" si="0"/>
        <v>0</v>
      </c>
      <c r="D49" s="3">
        <f t="shared" si="1"/>
        <v>0</v>
      </c>
      <c r="E49" s="3">
        <v>63</v>
      </c>
      <c r="F49" s="4">
        <v>63</v>
      </c>
      <c r="G49" s="3">
        <v>885</v>
      </c>
      <c r="H49" s="3">
        <v>1890</v>
      </c>
      <c r="I49" s="4">
        <v>2775</v>
      </c>
      <c r="J49" s="4">
        <v>993</v>
      </c>
      <c r="K49" s="4">
        <v>2216</v>
      </c>
      <c r="L49" s="4">
        <v>3209</v>
      </c>
      <c r="N49">
        <v>0</v>
      </c>
      <c r="Z49" s="3"/>
      <c r="AA49">
        <v>0</v>
      </c>
    </row>
    <row r="50" spans="1:27" x14ac:dyDescent="0.3">
      <c r="A50" s="2" t="s">
        <v>1832</v>
      </c>
      <c r="B50" s="3"/>
      <c r="C50" s="3">
        <f t="shared" si="0"/>
        <v>0</v>
      </c>
      <c r="D50" s="3">
        <f t="shared" si="1"/>
        <v>0</v>
      </c>
      <c r="E50" s="3">
        <v>64</v>
      </c>
      <c r="F50" s="4">
        <v>64</v>
      </c>
      <c r="G50" s="3">
        <v>960</v>
      </c>
      <c r="H50" s="3">
        <v>2224</v>
      </c>
      <c r="I50" s="4">
        <v>3184</v>
      </c>
      <c r="J50" s="4">
        <v>1042</v>
      </c>
      <c r="K50" s="4">
        <v>1987</v>
      </c>
      <c r="L50" s="4">
        <v>3029</v>
      </c>
      <c r="N50">
        <v>0</v>
      </c>
      <c r="Z50" s="3"/>
      <c r="AA50">
        <v>0</v>
      </c>
    </row>
    <row r="51" spans="1:27" x14ac:dyDescent="0.3">
      <c r="A51" s="2" t="s">
        <v>1833</v>
      </c>
      <c r="B51" s="3">
        <v>63.98</v>
      </c>
      <c r="C51" s="3">
        <f t="shared" si="0"/>
        <v>9.0163472378804958E-3</v>
      </c>
      <c r="D51" s="3">
        <f t="shared" si="1"/>
        <v>4.712034172926793E-3</v>
      </c>
      <c r="E51" s="3">
        <v>76.33</v>
      </c>
      <c r="F51" s="4">
        <v>140.31</v>
      </c>
      <c r="G51" s="3">
        <v>1121.8</v>
      </c>
      <c r="H51" s="3">
        <v>2026</v>
      </c>
      <c r="I51" s="4">
        <v>3147.8</v>
      </c>
      <c r="J51" s="4">
        <v>1352</v>
      </c>
      <c r="K51" s="4">
        <v>2499</v>
      </c>
      <c r="L51" s="4">
        <v>3851</v>
      </c>
      <c r="N51">
        <v>115</v>
      </c>
      <c r="Z51" s="3">
        <v>63.98</v>
      </c>
      <c r="AA51">
        <v>115</v>
      </c>
    </row>
    <row r="52" spans="1:27" x14ac:dyDescent="0.3">
      <c r="A52" s="2" t="s">
        <v>1834</v>
      </c>
      <c r="B52" s="3">
        <v>199.58</v>
      </c>
      <c r="C52" s="3">
        <f t="shared" si="0"/>
        <v>2.8125704622322438E-2</v>
      </c>
      <c r="D52" s="3">
        <f t="shared" si="1"/>
        <v>1.4698777434084549E-2</v>
      </c>
      <c r="E52" s="3">
        <v>73.22</v>
      </c>
      <c r="F52" s="4">
        <v>272.8</v>
      </c>
      <c r="G52" s="3">
        <v>1068.2</v>
      </c>
      <c r="H52" s="3">
        <v>2500</v>
      </c>
      <c r="I52" s="4">
        <v>3568.2</v>
      </c>
      <c r="J52" s="4">
        <v>848</v>
      </c>
      <c r="K52" s="4">
        <v>2441</v>
      </c>
      <c r="L52" s="4">
        <v>3289</v>
      </c>
      <c r="N52">
        <v>504</v>
      </c>
      <c r="Z52" s="3">
        <v>199.58</v>
      </c>
      <c r="AA52">
        <v>504</v>
      </c>
    </row>
    <row r="53" spans="1:27" x14ac:dyDescent="0.3">
      <c r="A53" s="2" t="s">
        <v>1835</v>
      </c>
      <c r="B53" s="3">
        <v>311.52</v>
      </c>
      <c r="C53" s="3">
        <f t="shared" si="0"/>
        <v>4.3900789177001125E-2</v>
      </c>
      <c r="D53" s="3">
        <f t="shared" si="1"/>
        <v>2.2942996022978345E-2</v>
      </c>
      <c r="E53" s="3">
        <v>63.97</v>
      </c>
      <c r="F53" s="4">
        <v>375.49</v>
      </c>
      <c r="G53" s="3">
        <v>948.3</v>
      </c>
      <c r="H53" s="3">
        <v>1893</v>
      </c>
      <c r="I53" s="4">
        <v>2841.3</v>
      </c>
      <c r="J53" s="4">
        <v>849</v>
      </c>
      <c r="K53" s="4">
        <v>2514</v>
      </c>
      <c r="L53" s="4">
        <v>3363</v>
      </c>
      <c r="N53">
        <v>644.80000000000007</v>
      </c>
      <c r="Z53" s="3">
        <v>311.52</v>
      </c>
      <c r="AA53">
        <v>644.80000000000007</v>
      </c>
    </row>
    <row r="54" spans="1:27" x14ac:dyDescent="0.3">
      <c r="A54" s="5" t="s">
        <v>1836</v>
      </c>
      <c r="B54" s="12">
        <f>+SUM(B42:B53)</f>
        <v>1484.08</v>
      </c>
      <c r="C54" s="3">
        <f t="shared" si="0"/>
        <v>0.20914317925591883</v>
      </c>
      <c r="D54" s="3">
        <f t="shared" si="1"/>
        <v>0.10930033878332596</v>
      </c>
      <c r="E54" s="12">
        <f t="shared" ref="E54:L54" si="2">+SUM(E42:E53)</f>
        <v>812.5200000000001</v>
      </c>
      <c r="F54" s="12">
        <f t="shared" si="2"/>
        <v>2296.6</v>
      </c>
      <c r="G54" s="12">
        <f t="shared" si="2"/>
        <v>11364.3</v>
      </c>
      <c r="H54" s="12">
        <f t="shared" si="2"/>
        <v>24923</v>
      </c>
      <c r="I54" s="12">
        <f t="shared" si="2"/>
        <v>36287.300000000003</v>
      </c>
      <c r="J54" s="12">
        <f t="shared" si="2"/>
        <v>11216</v>
      </c>
      <c r="K54" s="12">
        <f t="shared" si="2"/>
        <v>29342</v>
      </c>
      <c r="L54" s="12">
        <f t="shared" si="2"/>
        <v>40558</v>
      </c>
      <c r="M54" s="17">
        <v>2014</v>
      </c>
      <c r="N54" s="22">
        <v>3073.6000000000004</v>
      </c>
      <c r="Z54" s="12"/>
      <c r="AA54" s="22"/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opLeftCell="A45" workbookViewId="0">
      <selection activeCell="D3" sqref="D3:D54"/>
    </sheetView>
  </sheetViews>
  <sheetFormatPr defaultRowHeight="14.4" x14ac:dyDescent="0.3"/>
  <cols>
    <col min="1" max="1" width="18.33203125" customWidth="1"/>
    <col min="26" max="26" width="9.109375" customWidth="1"/>
  </cols>
  <sheetData>
    <row r="1" spans="1:27" ht="25.5" customHeight="1" x14ac:dyDescent="0.3">
      <c r="A1" s="234" t="s">
        <v>1837</v>
      </c>
      <c r="B1" s="234" t="s">
        <v>1838</v>
      </c>
      <c r="C1" s="234"/>
      <c r="D1" s="234"/>
      <c r="E1" s="234"/>
      <c r="F1" s="234"/>
      <c r="G1" s="234" t="s">
        <v>1839</v>
      </c>
      <c r="H1" s="234"/>
      <c r="I1" s="234"/>
      <c r="J1" s="234" t="s">
        <v>1840</v>
      </c>
      <c r="K1" s="234"/>
      <c r="L1" s="234"/>
    </row>
    <row r="2" spans="1:27" ht="79.2" x14ac:dyDescent="0.3">
      <c r="A2" s="234"/>
      <c r="B2" s="1" t="s">
        <v>1841</v>
      </c>
      <c r="C2" s="16" t="s">
        <v>1842</v>
      </c>
      <c r="D2" s="16" t="s">
        <v>1843</v>
      </c>
      <c r="E2" s="1" t="s">
        <v>1844</v>
      </c>
      <c r="F2" s="1" t="s">
        <v>1845</v>
      </c>
      <c r="G2" s="1" t="s">
        <v>1846</v>
      </c>
      <c r="H2" s="1" t="s">
        <v>1847</v>
      </c>
      <c r="I2" s="1" t="s">
        <v>1848</v>
      </c>
      <c r="J2" s="1" t="s">
        <v>1849</v>
      </c>
      <c r="K2" s="1" t="s">
        <v>1850</v>
      </c>
      <c r="L2" s="1" t="s">
        <v>1851</v>
      </c>
      <c r="N2" s="18" t="s">
        <v>1852</v>
      </c>
      <c r="Z2" s="14" t="s">
        <v>1853</v>
      </c>
      <c r="AA2" s="18" t="s">
        <v>1854</v>
      </c>
    </row>
    <row r="3" spans="1:27" x14ac:dyDescent="0.3">
      <c r="A3" s="2" t="s">
        <v>1855</v>
      </c>
      <c r="B3" s="3">
        <v>241</v>
      </c>
      <c r="C3" s="3">
        <f>B3/6577</f>
        <v>3.6642846282499621E-2</v>
      </c>
      <c r="D3" s="3">
        <f>B3/13494</f>
        <v>1.7859789536090114E-2</v>
      </c>
      <c r="E3" s="3">
        <v>95</v>
      </c>
      <c r="F3" s="3">
        <v>336</v>
      </c>
      <c r="G3" s="3">
        <v>1175</v>
      </c>
      <c r="H3" s="3">
        <v>613</v>
      </c>
      <c r="I3" s="4">
        <v>1788</v>
      </c>
      <c r="J3" s="4">
        <v>2596</v>
      </c>
      <c r="K3" s="4">
        <v>1719</v>
      </c>
      <c r="L3" s="4">
        <v>4315</v>
      </c>
      <c r="N3">
        <v>663.4</v>
      </c>
      <c r="Z3" s="3">
        <v>241</v>
      </c>
      <c r="AA3">
        <v>663.4</v>
      </c>
    </row>
    <row r="4" spans="1:27" x14ac:dyDescent="0.3">
      <c r="A4" s="2" t="s">
        <v>1856</v>
      </c>
      <c r="B4" s="3">
        <v>255</v>
      </c>
      <c r="C4" s="3">
        <f t="shared" ref="C4:C54" si="0">B4/6577</f>
        <v>3.877147635700167E-2</v>
      </c>
      <c r="D4" s="3">
        <f t="shared" ref="D4:D54" si="1">B4/13494</f>
        <v>1.8897287683414851E-2</v>
      </c>
      <c r="E4" s="3">
        <v>93</v>
      </c>
      <c r="F4" s="3">
        <v>348</v>
      </c>
      <c r="G4" s="3">
        <v>1134</v>
      </c>
      <c r="H4" s="3">
        <v>1376</v>
      </c>
      <c r="I4" s="4">
        <v>2510</v>
      </c>
      <c r="J4" s="4">
        <v>2692</v>
      </c>
      <c r="K4" s="4">
        <v>1812</v>
      </c>
      <c r="L4" s="4">
        <v>4504</v>
      </c>
      <c r="N4">
        <v>714</v>
      </c>
      <c r="Z4" s="3">
        <v>255</v>
      </c>
      <c r="AA4">
        <v>714</v>
      </c>
    </row>
    <row r="5" spans="1:27" x14ac:dyDescent="0.3">
      <c r="A5" s="2" t="s">
        <v>1857</v>
      </c>
      <c r="B5" s="3">
        <v>205</v>
      </c>
      <c r="C5" s="3">
        <f t="shared" si="0"/>
        <v>3.1169226090922913E-2</v>
      </c>
      <c r="D5" s="3">
        <f t="shared" si="1"/>
        <v>1.5191937157255076E-2</v>
      </c>
      <c r="E5" s="3">
        <v>97</v>
      </c>
      <c r="F5" s="3">
        <v>302</v>
      </c>
      <c r="G5" s="3">
        <v>1175</v>
      </c>
      <c r="H5" s="3">
        <v>1626</v>
      </c>
      <c r="I5" s="4">
        <v>2801</v>
      </c>
      <c r="J5" s="4">
        <v>2421</v>
      </c>
      <c r="K5" s="4">
        <v>1580</v>
      </c>
      <c r="L5" s="4">
        <v>4001</v>
      </c>
      <c r="N5">
        <v>564.19999999999993</v>
      </c>
      <c r="Z5" s="3">
        <v>205</v>
      </c>
      <c r="AA5">
        <v>564.19999999999993</v>
      </c>
    </row>
    <row r="6" spans="1:27" x14ac:dyDescent="0.3">
      <c r="A6" s="2" t="s">
        <v>1858</v>
      </c>
      <c r="B6" s="3">
        <v>101</v>
      </c>
      <c r="C6" s="3">
        <f t="shared" si="0"/>
        <v>1.5356545537479093E-2</v>
      </c>
      <c r="D6" s="3">
        <f t="shared" si="1"/>
        <v>7.4848080628427448E-3</v>
      </c>
      <c r="E6" s="3">
        <v>87</v>
      </c>
      <c r="F6" s="3">
        <v>188</v>
      </c>
      <c r="G6" s="3">
        <v>1076</v>
      </c>
      <c r="H6" s="3">
        <v>1271</v>
      </c>
      <c r="I6" s="4">
        <v>2347</v>
      </c>
      <c r="J6" s="4">
        <v>1568</v>
      </c>
      <c r="K6" s="4">
        <v>1753</v>
      </c>
      <c r="L6" s="4">
        <v>3321</v>
      </c>
      <c r="N6">
        <v>114.4</v>
      </c>
      <c r="Z6" s="3">
        <v>101</v>
      </c>
      <c r="AA6">
        <v>114.4</v>
      </c>
    </row>
    <row r="7" spans="1:27" x14ac:dyDescent="0.3">
      <c r="A7" s="2" t="s">
        <v>1859</v>
      </c>
      <c r="B7" s="3"/>
      <c r="C7" s="3">
        <f t="shared" si="0"/>
        <v>0</v>
      </c>
      <c r="D7" s="3">
        <f t="shared" si="1"/>
        <v>0</v>
      </c>
      <c r="E7" s="3">
        <v>83</v>
      </c>
      <c r="F7" s="3">
        <v>83</v>
      </c>
      <c r="G7" s="3">
        <v>1033</v>
      </c>
      <c r="H7" s="3">
        <v>1498</v>
      </c>
      <c r="I7" s="4">
        <v>2531</v>
      </c>
      <c r="J7" s="4">
        <v>1069</v>
      </c>
      <c r="K7" s="4">
        <v>1557</v>
      </c>
      <c r="L7" s="4">
        <v>2626</v>
      </c>
      <c r="N7">
        <v>0</v>
      </c>
      <c r="Z7" s="3"/>
      <c r="AA7">
        <v>0</v>
      </c>
    </row>
    <row r="8" spans="1:27" x14ac:dyDescent="0.3">
      <c r="A8" s="2" t="s">
        <v>1860</v>
      </c>
      <c r="B8" s="3"/>
      <c r="C8" s="3">
        <f t="shared" si="0"/>
        <v>0</v>
      </c>
      <c r="D8" s="3">
        <f t="shared" si="1"/>
        <v>0</v>
      </c>
      <c r="E8" s="3">
        <v>43</v>
      </c>
      <c r="F8" s="3">
        <v>43</v>
      </c>
      <c r="G8" s="3">
        <v>576</v>
      </c>
      <c r="H8" s="3">
        <v>767</v>
      </c>
      <c r="I8" s="4">
        <v>1343</v>
      </c>
      <c r="J8" s="4">
        <v>1328</v>
      </c>
      <c r="K8" s="4">
        <v>1835</v>
      </c>
      <c r="L8" s="4">
        <v>3163</v>
      </c>
      <c r="N8">
        <v>0</v>
      </c>
      <c r="Z8" s="3"/>
      <c r="AA8">
        <v>0</v>
      </c>
    </row>
    <row r="9" spans="1:27" x14ac:dyDescent="0.3">
      <c r="A9" s="2" t="s">
        <v>1861</v>
      </c>
      <c r="B9" s="3"/>
      <c r="C9" s="3">
        <f t="shared" si="0"/>
        <v>0</v>
      </c>
      <c r="D9" s="3">
        <f t="shared" si="1"/>
        <v>0</v>
      </c>
      <c r="E9" s="3">
        <v>71</v>
      </c>
      <c r="F9" s="3">
        <v>71</v>
      </c>
      <c r="G9" s="3">
        <v>889</v>
      </c>
      <c r="H9" s="3">
        <v>785</v>
      </c>
      <c r="I9" s="4">
        <v>1674</v>
      </c>
      <c r="J9" s="4">
        <v>1025</v>
      </c>
      <c r="K9" s="4">
        <v>1583</v>
      </c>
      <c r="L9" s="4">
        <v>2608</v>
      </c>
      <c r="N9">
        <v>0</v>
      </c>
      <c r="Z9" s="3"/>
      <c r="AA9">
        <v>0</v>
      </c>
    </row>
    <row r="10" spans="1:27" x14ac:dyDescent="0.3">
      <c r="A10" s="2" t="s">
        <v>1862</v>
      </c>
      <c r="B10" s="3"/>
      <c r="C10" s="3">
        <f t="shared" si="0"/>
        <v>0</v>
      </c>
      <c r="D10" s="3">
        <f t="shared" si="1"/>
        <v>0</v>
      </c>
      <c r="E10" s="3">
        <v>77</v>
      </c>
      <c r="F10" s="3">
        <v>77</v>
      </c>
      <c r="G10" s="3">
        <v>965</v>
      </c>
      <c r="H10" s="3">
        <v>1195</v>
      </c>
      <c r="I10" s="4">
        <v>2160</v>
      </c>
      <c r="J10" s="4">
        <v>1148</v>
      </c>
      <c r="K10" s="4">
        <v>1722</v>
      </c>
      <c r="L10" s="4">
        <v>2870</v>
      </c>
      <c r="N10">
        <v>0</v>
      </c>
      <c r="Z10" s="3"/>
      <c r="AA10">
        <v>0</v>
      </c>
    </row>
    <row r="11" spans="1:27" x14ac:dyDescent="0.3">
      <c r="A11" s="2" t="s">
        <v>1863</v>
      </c>
      <c r="B11" s="3"/>
      <c r="C11" s="3">
        <f t="shared" si="0"/>
        <v>0</v>
      </c>
      <c r="D11" s="3">
        <f t="shared" si="1"/>
        <v>0</v>
      </c>
      <c r="E11" s="3">
        <v>77</v>
      </c>
      <c r="F11" s="3">
        <v>77</v>
      </c>
      <c r="G11" s="3">
        <v>998</v>
      </c>
      <c r="H11" s="3">
        <v>1266</v>
      </c>
      <c r="I11" s="4">
        <v>2264</v>
      </c>
      <c r="J11" s="4">
        <v>1283</v>
      </c>
      <c r="K11" s="4">
        <v>2008</v>
      </c>
      <c r="L11" s="4">
        <v>3291</v>
      </c>
      <c r="N11">
        <v>0</v>
      </c>
      <c r="Z11" s="3"/>
      <c r="AA11">
        <v>0</v>
      </c>
    </row>
    <row r="12" spans="1:27" x14ac:dyDescent="0.3">
      <c r="A12" s="2" t="s">
        <v>1864</v>
      </c>
      <c r="B12" s="3">
        <v>87</v>
      </c>
      <c r="C12" s="3">
        <f t="shared" si="0"/>
        <v>1.3227915462977042E-2</v>
      </c>
      <c r="D12" s="3">
        <f t="shared" si="1"/>
        <v>6.4473099155180078E-3</v>
      </c>
      <c r="E12" s="3">
        <v>85</v>
      </c>
      <c r="F12" s="3">
        <v>172</v>
      </c>
      <c r="G12" s="3">
        <v>1066</v>
      </c>
      <c r="H12" s="3">
        <v>2229</v>
      </c>
      <c r="I12" s="4">
        <v>3295</v>
      </c>
      <c r="J12" s="4">
        <v>1060</v>
      </c>
      <c r="K12" s="4">
        <v>1628</v>
      </c>
      <c r="L12" s="4">
        <v>2688</v>
      </c>
      <c r="N12">
        <v>98</v>
      </c>
      <c r="Z12" s="3">
        <v>87</v>
      </c>
      <c r="AA12">
        <v>98</v>
      </c>
    </row>
    <row r="13" spans="1:27" x14ac:dyDescent="0.3">
      <c r="A13" s="2" t="s">
        <v>1865</v>
      </c>
      <c r="B13" s="3">
        <v>172</v>
      </c>
      <c r="C13" s="3">
        <f t="shared" si="0"/>
        <v>2.6151740915310931E-2</v>
      </c>
      <c r="D13" s="3">
        <f t="shared" si="1"/>
        <v>1.2746405809989625E-2</v>
      </c>
      <c r="E13" s="3">
        <v>84</v>
      </c>
      <c r="F13" s="3">
        <v>256</v>
      </c>
      <c r="G13" s="3">
        <v>1022</v>
      </c>
      <c r="H13" s="3">
        <v>2087</v>
      </c>
      <c r="I13" s="4">
        <v>3109</v>
      </c>
      <c r="J13" s="4">
        <v>1152</v>
      </c>
      <c r="K13" s="4">
        <v>1686</v>
      </c>
      <c r="L13" s="4">
        <v>2838</v>
      </c>
      <c r="N13">
        <v>474</v>
      </c>
      <c r="Z13" s="3">
        <v>172</v>
      </c>
      <c r="AA13">
        <v>474</v>
      </c>
    </row>
    <row r="14" spans="1:27" x14ac:dyDescent="0.3">
      <c r="A14" s="2" t="s">
        <v>1866</v>
      </c>
      <c r="B14" s="3">
        <v>190</v>
      </c>
      <c r="C14" s="3">
        <f t="shared" si="0"/>
        <v>2.8888551011099287E-2</v>
      </c>
      <c r="D14" s="3">
        <f t="shared" si="1"/>
        <v>1.4080331999407144E-2</v>
      </c>
      <c r="E14" s="3">
        <v>97</v>
      </c>
      <c r="F14" s="3">
        <v>287</v>
      </c>
      <c r="G14" s="3">
        <v>1184</v>
      </c>
      <c r="H14" s="3">
        <v>1978</v>
      </c>
      <c r="I14" s="4">
        <v>3162</v>
      </c>
      <c r="J14" s="4">
        <v>1085</v>
      </c>
      <c r="K14" s="4">
        <v>1590</v>
      </c>
      <c r="L14" s="4">
        <v>2675</v>
      </c>
      <c r="N14">
        <v>511.5</v>
      </c>
      <c r="Z14" s="3">
        <v>190</v>
      </c>
      <c r="AA14">
        <v>511.5</v>
      </c>
    </row>
    <row r="15" spans="1:27" x14ac:dyDescent="0.3">
      <c r="A15" s="5" t="s">
        <v>1867</v>
      </c>
      <c r="B15" s="6">
        <v>1251</v>
      </c>
      <c r="C15" s="3">
        <f t="shared" si="0"/>
        <v>0.19020830165729055</v>
      </c>
      <c r="D15" s="3">
        <f t="shared" si="1"/>
        <v>9.2707870164517564E-2</v>
      </c>
      <c r="E15" s="6">
        <v>989</v>
      </c>
      <c r="F15" s="6">
        <v>2240</v>
      </c>
      <c r="G15" s="6">
        <v>12293</v>
      </c>
      <c r="H15" s="6">
        <v>16691</v>
      </c>
      <c r="I15" s="6">
        <v>28984</v>
      </c>
      <c r="J15" s="6">
        <v>18427</v>
      </c>
      <c r="K15" s="6">
        <v>20473</v>
      </c>
      <c r="L15" s="12">
        <v>38900</v>
      </c>
      <c r="M15" s="20">
        <v>2011</v>
      </c>
      <c r="N15" s="20">
        <v>3139.5</v>
      </c>
      <c r="Z15" s="6"/>
      <c r="AA15" s="20"/>
    </row>
    <row r="16" spans="1:27" x14ac:dyDescent="0.3">
      <c r="A16" s="2" t="s">
        <v>1868</v>
      </c>
      <c r="B16" s="3">
        <v>260</v>
      </c>
      <c r="C16" s="3">
        <f t="shared" si="0"/>
        <v>3.9531701383609549E-2</v>
      </c>
      <c r="D16" s="3">
        <f t="shared" si="1"/>
        <v>1.9267822736030827E-2</v>
      </c>
      <c r="E16" s="3">
        <v>91</v>
      </c>
      <c r="F16" s="4">
        <v>351</v>
      </c>
      <c r="G16" s="3">
        <v>1126</v>
      </c>
      <c r="H16" s="3">
        <v>1447</v>
      </c>
      <c r="I16" s="4">
        <v>2573</v>
      </c>
      <c r="J16" s="4">
        <v>1455</v>
      </c>
      <c r="K16" s="4">
        <v>1878</v>
      </c>
      <c r="L16" s="4">
        <v>3333</v>
      </c>
      <c r="N16">
        <v>709.9</v>
      </c>
      <c r="Z16" s="3">
        <v>260</v>
      </c>
      <c r="AA16">
        <v>709.9</v>
      </c>
    </row>
    <row r="17" spans="1:27" x14ac:dyDescent="0.3">
      <c r="A17" s="2" t="s">
        <v>1869</v>
      </c>
      <c r="B17" s="3">
        <v>302</v>
      </c>
      <c r="C17" s="3">
        <f t="shared" si="0"/>
        <v>4.5917591607115706E-2</v>
      </c>
      <c r="D17" s="3">
        <f t="shared" si="1"/>
        <v>2.2380317178005038E-2</v>
      </c>
      <c r="E17" s="3">
        <v>87</v>
      </c>
      <c r="F17" s="4">
        <v>389</v>
      </c>
      <c r="G17" s="3">
        <v>1058</v>
      </c>
      <c r="H17" s="3">
        <v>1008</v>
      </c>
      <c r="I17" s="4">
        <v>2066</v>
      </c>
      <c r="J17" s="4">
        <v>1323</v>
      </c>
      <c r="K17" s="4">
        <v>1706</v>
      </c>
      <c r="L17" s="4">
        <v>3029</v>
      </c>
      <c r="N17">
        <v>852.59999999999991</v>
      </c>
      <c r="Z17" s="3">
        <v>302</v>
      </c>
      <c r="AA17">
        <v>852.59999999999991</v>
      </c>
    </row>
    <row r="18" spans="1:27" x14ac:dyDescent="0.3">
      <c r="A18" s="2" t="s">
        <v>1870</v>
      </c>
      <c r="B18" s="3">
        <v>201</v>
      </c>
      <c r="C18" s="3">
        <f t="shared" si="0"/>
        <v>3.0561046069636614E-2</v>
      </c>
      <c r="D18" s="3">
        <f t="shared" si="1"/>
        <v>1.4895509115162294E-2</v>
      </c>
      <c r="E18" s="3">
        <v>89</v>
      </c>
      <c r="F18" s="4">
        <v>290</v>
      </c>
      <c r="G18" s="3">
        <v>1125</v>
      </c>
      <c r="H18" s="3">
        <v>1287</v>
      </c>
      <c r="I18" s="4">
        <v>2412</v>
      </c>
      <c r="J18" s="4">
        <v>1210</v>
      </c>
      <c r="K18" s="4">
        <v>1584</v>
      </c>
      <c r="L18" s="4">
        <v>2794</v>
      </c>
      <c r="N18">
        <v>530.1</v>
      </c>
      <c r="Z18" s="3">
        <v>201</v>
      </c>
      <c r="AA18">
        <v>530.1</v>
      </c>
    </row>
    <row r="19" spans="1:27" x14ac:dyDescent="0.3">
      <c r="A19" s="2" t="s">
        <v>1871</v>
      </c>
      <c r="B19" s="3">
        <v>65</v>
      </c>
      <c r="C19" s="3">
        <f t="shared" si="0"/>
        <v>9.8829253459023873E-3</v>
      </c>
      <c r="D19" s="3">
        <f t="shared" si="1"/>
        <v>4.8169556840077067E-3</v>
      </c>
      <c r="E19" s="3">
        <v>85</v>
      </c>
      <c r="F19" s="4">
        <v>150</v>
      </c>
      <c r="G19" s="3">
        <v>1102</v>
      </c>
      <c r="H19" s="3">
        <v>1247</v>
      </c>
      <c r="I19" s="4">
        <v>2349</v>
      </c>
      <c r="J19" s="4">
        <v>1536</v>
      </c>
      <c r="K19" s="4">
        <v>2010</v>
      </c>
      <c r="L19" s="4">
        <v>3546</v>
      </c>
      <c r="N19">
        <v>118.80000000000001</v>
      </c>
      <c r="Z19" s="3">
        <v>65</v>
      </c>
      <c r="AA19">
        <v>118.80000000000001</v>
      </c>
    </row>
    <row r="20" spans="1:27" x14ac:dyDescent="0.3">
      <c r="A20" s="2" t="s">
        <v>1872</v>
      </c>
      <c r="B20" s="3"/>
      <c r="C20" s="3">
        <f t="shared" si="0"/>
        <v>0</v>
      </c>
      <c r="D20" s="3">
        <f t="shared" si="1"/>
        <v>0</v>
      </c>
      <c r="E20" s="3">
        <v>79</v>
      </c>
      <c r="F20" s="4">
        <v>79</v>
      </c>
      <c r="G20" s="3">
        <v>1015</v>
      </c>
      <c r="H20" s="3">
        <v>1934</v>
      </c>
      <c r="I20" s="4">
        <v>2949</v>
      </c>
      <c r="J20" s="4">
        <v>1240</v>
      </c>
      <c r="K20" s="4">
        <v>1604</v>
      </c>
      <c r="L20" s="4">
        <v>2844</v>
      </c>
      <c r="N20">
        <v>0</v>
      </c>
      <c r="Z20" s="3"/>
      <c r="AA20">
        <v>0</v>
      </c>
    </row>
    <row r="21" spans="1:27" x14ac:dyDescent="0.3">
      <c r="A21" s="2" t="s">
        <v>1873</v>
      </c>
      <c r="B21" s="3"/>
      <c r="C21" s="3">
        <f t="shared" si="0"/>
        <v>0</v>
      </c>
      <c r="D21" s="3">
        <f t="shared" si="1"/>
        <v>0</v>
      </c>
      <c r="E21" s="3">
        <v>50</v>
      </c>
      <c r="F21" s="4">
        <v>50</v>
      </c>
      <c r="G21" s="3">
        <v>651</v>
      </c>
      <c r="H21" s="3">
        <v>963</v>
      </c>
      <c r="I21" s="4">
        <v>1614</v>
      </c>
      <c r="J21" s="4">
        <v>1623</v>
      </c>
      <c r="K21" s="4">
        <v>1910</v>
      </c>
      <c r="L21" s="4">
        <v>3533</v>
      </c>
      <c r="N21">
        <v>0</v>
      </c>
      <c r="Z21" s="3"/>
      <c r="AA21">
        <v>0</v>
      </c>
    </row>
    <row r="22" spans="1:27" x14ac:dyDescent="0.3">
      <c r="A22" s="2" t="s">
        <v>1874</v>
      </c>
      <c r="B22" s="3"/>
      <c r="C22" s="3">
        <f t="shared" si="0"/>
        <v>0</v>
      </c>
      <c r="D22" s="3">
        <f t="shared" si="1"/>
        <v>0</v>
      </c>
      <c r="E22" s="3">
        <v>74</v>
      </c>
      <c r="F22" s="4">
        <v>74</v>
      </c>
      <c r="G22" s="3">
        <v>906</v>
      </c>
      <c r="H22" s="3">
        <v>1435</v>
      </c>
      <c r="I22" s="4">
        <v>2341</v>
      </c>
      <c r="J22" s="4">
        <v>1458</v>
      </c>
      <c r="K22" s="4">
        <v>1363</v>
      </c>
      <c r="L22" s="4">
        <v>2821</v>
      </c>
      <c r="N22">
        <v>0</v>
      </c>
      <c r="Z22" s="3"/>
      <c r="AA22">
        <v>0</v>
      </c>
    </row>
    <row r="23" spans="1:27" x14ac:dyDescent="0.3">
      <c r="A23" s="2" t="s">
        <v>1875</v>
      </c>
      <c r="B23" s="3"/>
      <c r="C23" s="3">
        <f t="shared" si="0"/>
        <v>0</v>
      </c>
      <c r="D23" s="3">
        <f t="shared" si="1"/>
        <v>0</v>
      </c>
      <c r="E23" s="3">
        <v>75</v>
      </c>
      <c r="F23" s="4">
        <v>75</v>
      </c>
      <c r="G23" s="3">
        <v>916</v>
      </c>
      <c r="H23" s="3">
        <v>1734</v>
      </c>
      <c r="I23" s="4">
        <v>2650</v>
      </c>
      <c r="J23" s="4">
        <v>1715</v>
      </c>
      <c r="K23" s="4">
        <v>1616</v>
      </c>
      <c r="L23" s="4">
        <v>3331</v>
      </c>
      <c r="N23">
        <v>0</v>
      </c>
      <c r="Z23" s="3"/>
      <c r="AA23">
        <v>0</v>
      </c>
    </row>
    <row r="24" spans="1:27" x14ac:dyDescent="0.3">
      <c r="A24" s="2" t="s">
        <v>1876</v>
      </c>
      <c r="B24" s="3"/>
      <c r="C24" s="3">
        <f t="shared" si="0"/>
        <v>0</v>
      </c>
      <c r="D24" s="3">
        <f t="shared" si="1"/>
        <v>0</v>
      </c>
      <c r="E24" s="3">
        <v>79</v>
      </c>
      <c r="F24" s="4">
        <v>79</v>
      </c>
      <c r="G24" s="3">
        <v>983</v>
      </c>
      <c r="H24" s="3">
        <v>1254</v>
      </c>
      <c r="I24" s="4">
        <v>2237</v>
      </c>
      <c r="J24" s="4">
        <v>1731</v>
      </c>
      <c r="K24" s="4">
        <v>1723</v>
      </c>
      <c r="L24" s="4">
        <v>3454</v>
      </c>
      <c r="N24">
        <v>0</v>
      </c>
      <c r="Z24" s="3"/>
      <c r="AA24">
        <v>0</v>
      </c>
    </row>
    <row r="25" spans="1:27" x14ac:dyDescent="0.3">
      <c r="A25" s="2" t="s">
        <v>1877</v>
      </c>
      <c r="B25" s="3">
        <v>47</v>
      </c>
      <c r="C25" s="3">
        <f t="shared" si="0"/>
        <v>7.1461152501140334E-3</v>
      </c>
      <c r="D25" s="3">
        <f t="shared" si="1"/>
        <v>3.4830294945901881E-3</v>
      </c>
      <c r="E25" s="3">
        <v>86</v>
      </c>
      <c r="F25" s="4">
        <v>133</v>
      </c>
      <c r="G25" s="3">
        <v>1091</v>
      </c>
      <c r="H25" s="3">
        <v>1198</v>
      </c>
      <c r="I25" s="4">
        <v>2289</v>
      </c>
      <c r="J25" s="4">
        <v>1863</v>
      </c>
      <c r="K25" s="4">
        <v>1701</v>
      </c>
      <c r="L25" s="4">
        <v>3564</v>
      </c>
      <c r="N25">
        <v>98</v>
      </c>
      <c r="Z25" s="3">
        <v>47</v>
      </c>
      <c r="AA25">
        <v>98</v>
      </c>
    </row>
    <row r="26" spans="1:27" x14ac:dyDescent="0.3">
      <c r="A26" s="2" t="s">
        <v>1878</v>
      </c>
      <c r="B26" s="3">
        <v>167</v>
      </c>
      <c r="C26" s="3">
        <f t="shared" si="0"/>
        <v>2.5391515888703056E-2</v>
      </c>
      <c r="D26" s="3">
        <f t="shared" si="1"/>
        <v>1.2375870757373647E-2</v>
      </c>
      <c r="E26" s="3">
        <v>83</v>
      </c>
      <c r="F26" s="4">
        <v>250</v>
      </c>
      <c r="G26" s="3">
        <v>1012</v>
      </c>
      <c r="H26" s="3">
        <v>1666</v>
      </c>
      <c r="I26" s="4">
        <v>2678</v>
      </c>
      <c r="J26" s="4">
        <v>2061</v>
      </c>
      <c r="K26" s="4">
        <v>1769</v>
      </c>
      <c r="L26" s="4">
        <v>3830</v>
      </c>
      <c r="N26">
        <v>420</v>
      </c>
      <c r="Z26" s="3">
        <v>167</v>
      </c>
      <c r="AA26">
        <v>420</v>
      </c>
    </row>
    <row r="27" spans="1:27" x14ac:dyDescent="0.3">
      <c r="A27" s="2" t="s">
        <v>1879</v>
      </c>
      <c r="B27" s="3">
        <v>271</v>
      </c>
      <c r="C27" s="3">
        <f t="shared" si="0"/>
        <v>4.1204196442146873E-2</v>
      </c>
      <c r="D27" s="3">
        <f t="shared" si="1"/>
        <v>2.0082999851785979E-2</v>
      </c>
      <c r="E27" s="3">
        <v>92</v>
      </c>
      <c r="F27" s="4">
        <v>363</v>
      </c>
      <c r="G27" s="3">
        <v>1124</v>
      </c>
      <c r="H27" s="3">
        <v>1223</v>
      </c>
      <c r="I27" s="4">
        <v>2347</v>
      </c>
      <c r="J27" s="4">
        <v>2613</v>
      </c>
      <c r="K27" s="4">
        <v>2283</v>
      </c>
      <c r="L27" s="4">
        <v>4896</v>
      </c>
      <c r="N27">
        <v>737.80000000000007</v>
      </c>
      <c r="Z27" s="3">
        <v>271</v>
      </c>
      <c r="AA27">
        <v>737.80000000000007</v>
      </c>
    </row>
    <row r="28" spans="1:27" x14ac:dyDescent="0.3">
      <c r="A28" s="5" t="s">
        <v>1880</v>
      </c>
      <c r="B28" s="6">
        <v>1313</v>
      </c>
      <c r="C28" s="3">
        <f t="shared" si="0"/>
        <v>0.19963509198722823</v>
      </c>
      <c r="D28" s="3">
        <f t="shared" si="1"/>
        <v>9.7302504816955682E-2</v>
      </c>
      <c r="E28" s="6">
        <v>970</v>
      </c>
      <c r="F28" s="6">
        <v>2283</v>
      </c>
      <c r="G28" s="6">
        <v>12109</v>
      </c>
      <c r="H28" s="6">
        <v>16396</v>
      </c>
      <c r="I28" s="6">
        <v>28505</v>
      </c>
      <c r="J28" s="6">
        <v>19828</v>
      </c>
      <c r="K28" s="6">
        <v>21147</v>
      </c>
      <c r="L28" s="12">
        <v>40975</v>
      </c>
      <c r="M28" s="20">
        <v>2012</v>
      </c>
      <c r="N28" s="20">
        <v>3467.2000000000003</v>
      </c>
      <c r="Z28" s="6"/>
      <c r="AA28" s="20"/>
    </row>
    <row r="29" spans="1:27" x14ac:dyDescent="0.3">
      <c r="A29" s="2" t="s">
        <v>1881</v>
      </c>
      <c r="B29" s="3">
        <v>284</v>
      </c>
      <c r="C29" s="3">
        <f t="shared" si="0"/>
        <v>4.318078151132735E-2</v>
      </c>
      <c r="D29" s="3">
        <f t="shared" si="1"/>
        <v>2.1046390988587519E-2</v>
      </c>
      <c r="E29" s="3">
        <v>92</v>
      </c>
      <c r="F29" s="4">
        <v>376</v>
      </c>
      <c r="G29" s="3">
        <v>1158</v>
      </c>
      <c r="H29" s="3">
        <v>1508</v>
      </c>
      <c r="I29" s="4">
        <v>2666</v>
      </c>
      <c r="J29" s="4">
        <v>1540</v>
      </c>
      <c r="K29" s="4">
        <v>1198</v>
      </c>
      <c r="L29" s="4">
        <v>2738</v>
      </c>
      <c r="N29">
        <v>756.4</v>
      </c>
      <c r="Z29" s="3">
        <v>284</v>
      </c>
      <c r="AA29">
        <v>756.4</v>
      </c>
    </row>
    <row r="30" spans="1:27" x14ac:dyDescent="0.3">
      <c r="A30" s="2" t="s">
        <v>1882</v>
      </c>
      <c r="B30" s="3">
        <v>196</v>
      </c>
      <c r="C30" s="3">
        <f t="shared" si="0"/>
        <v>2.9800821043028735E-2</v>
      </c>
      <c r="D30" s="3">
        <f t="shared" si="1"/>
        <v>1.4524974062546317E-2</v>
      </c>
      <c r="E30" s="3">
        <v>79</v>
      </c>
      <c r="F30" s="4">
        <v>275</v>
      </c>
      <c r="G30" s="3">
        <v>985</v>
      </c>
      <c r="H30" s="3">
        <v>1252</v>
      </c>
      <c r="I30" s="4">
        <v>2237</v>
      </c>
      <c r="J30" s="4">
        <v>1876</v>
      </c>
      <c r="K30" s="4">
        <v>1664</v>
      </c>
      <c r="L30" s="4">
        <v>3540</v>
      </c>
      <c r="N30">
        <v>537.6</v>
      </c>
      <c r="Z30" s="3">
        <v>196</v>
      </c>
      <c r="AA30">
        <v>537.6</v>
      </c>
    </row>
    <row r="31" spans="1:27" x14ac:dyDescent="0.3">
      <c r="A31" s="2" t="s">
        <v>1883</v>
      </c>
      <c r="B31" s="3">
        <v>248</v>
      </c>
      <c r="C31" s="3">
        <f t="shared" si="0"/>
        <v>3.7707161319750646E-2</v>
      </c>
      <c r="D31" s="3">
        <f t="shared" si="1"/>
        <v>1.8378538609752481E-2</v>
      </c>
      <c r="E31" s="3">
        <v>92</v>
      </c>
      <c r="F31" s="4">
        <v>340</v>
      </c>
      <c r="G31" s="3">
        <v>1135</v>
      </c>
      <c r="H31" s="3">
        <v>1173</v>
      </c>
      <c r="I31" s="4">
        <v>2308</v>
      </c>
      <c r="J31" s="4">
        <v>2207</v>
      </c>
      <c r="K31" s="4">
        <v>2048</v>
      </c>
      <c r="L31" s="4">
        <v>4255</v>
      </c>
      <c r="N31">
        <v>657.19999999999993</v>
      </c>
      <c r="Z31" s="3">
        <v>248</v>
      </c>
      <c r="AA31">
        <v>657.19999999999993</v>
      </c>
    </row>
    <row r="32" spans="1:27" x14ac:dyDescent="0.3">
      <c r="A32" s="2" t="s">
        <v>1884</v>
      </c>
      <c r="B32" s="3">
        <v>99</v>
      </c>
      <c r="C32" s="3">
        <f t="shared" si="0"/>
        <v>1.5052455526835944E-2</v>
      </c>
      <c r="D32" s="3">
        <f t="shared" si="1"/>
        <v>7.3365940417963538E-3</v>
      </c>
      <c r="E32" s="3">
        <v>86</v>
      </c>
      <c r="F32" s="4">
        <v>185</v>
      </c>
      <c r="G32" s="3">
        <v>1092</v>
      </c>
      <c r="H32" s="3">
        <v>1101</v>
      </c>
      <c r="I32" s="4">
        <v>2193</v>
      </c>
      <c r="J32" s="4">
        <v>1616</v>
      </c>
      <c r="K32" s="4">
        <v>1372</v>
      </c>
      <c r="L32" s="4">
        <v>2988</v>
      </c>
      <c r="N32">
        <v>156.39999999999998</v>
      </c>
      <c r="Z32" s="3">
        <v>99</v>
      </c>
      <c r="AA32">
        <v>156.39999999999998</v>
      </c>
    </row>
    <row r="33" spans="1:27" x14ac:dyDescent="0.3">
      <c r="A33" s="2" t="s">
        <v>1885</v>
      </c>
      <c r="B33" s="3"/>
      <c r="C33" s="3">
        <f t="shared" si="0"/>
        <v>0</v>
      </c>
      <c r="D33" s="3">
        <f t="shared" si="1"/>
        <v>0</v>
      </c>
      <c r="E33" s="3">
        <v>54</v>
      </c>
      <c r="F33" s="4">
        <v>54</v>
      </c>
      <c r="G33" s="3">
        <v>683</v>
      </c>
      <c r="H33" s="3">
        <v>1670</v>
      </c>
      <c r="I33" s="4">
        <v>2353</v>
      </c>
      <c r="J33" s="4">
        <v>1721</v>
      </c>
      <c r="K33" s="4">
        <v>1741</v>
      </c>
      <c r="L33" s="4">
        <v>3462</v>
      </c>
      <c r="N33">
        <v>0</v>
      </c>
      <c r="Z33" s="3"/>
      <c r="AA33">
        <v>0</v>
      </c>
    </row>
    <row r="34" spans="1:27" x14ac:dyDescent="0.3">
      <c r="A34" s="2" t="s">
        <v>1886</v>
      </c>
      <c r="B34" s="3"/>
      <c r="C34" s="3">
        <f t="shared" si="0"/>
        <v>0</v>
      </c>
      <c r="D34" s="3">
        <f t="shared" si="1"/>
        <v>0</v>
      </c>
      <c r="E34" s="3">
        <v>75</v>
      </c>
      <c r="F34" s="4">
        <v>75</v>
      </c>
      <c r="G34" s="3">
        <v>901</v>
      </c>
      <c r="H34" s="3">
        <v>1438</v>
      </c>
      <c r="I34" s="4">
        <v>2339</v>
      </c>
      <c r="J34" s="4">
        <v>2228</v>
      </c>
      <c r="K34" s="4">
        <v>2612</v>
      </c>
      <c r="L34" s="4">
        <v>4840</v>
      </c>
      <c r="N34">
        <v>0</v>
      </c>
      <c r="Z34" s="3"/>
      <c r="AA34">
        <v>0</v>
      </c>
    </row>
    <row r="35" spans="1:27" x14ac:dyDescent="0.3">
      <c r="A35" s="2" t="s">
        <v>1887</v>
      </c>
      <c r="B35" s="3"/>
      <c r="C35" s="3">
        <f t="shared" si="0"/>
        <v>0</v>
      </c>
      <c r="D35" s="3">
        <f t="shared" si="1"/>
        <v>0</v>
      </c>
      <c r="E35" s="3">
        <v>74</v>
      </c>
      <c r="F35" s="4">
        <v>74</v>
      </c>
      <c r="G35" s="3">
        <v>923</v>
      </c>
      <c r="H35" s="3">
        <v>1340</v>
      </c>
      <c r="I35" s="4">
        <v>2263</v>
      </c>
      <c r="J35" s="4">
        <v>1321</v>
      </c>
      <c r="K35" s="4">
        <v>666</v>
      </c>
      <c r="L35" s="4">
        <v>1987</v>
      </c>
      <c r="N35">
        <v>0</v>
      </c>
      <c r="Z35" s="3"/>
      <c r="AA35">
        <v>0</v>
      </c>
    </row>
    <row r="36" spans="1:27" x14ac:dyDescent="0.3">
      <c r="A36" s="2" t="s">
        <v>1888</v>
      </c>
      <c r="B36" s="3"/>
      <c r="C36" s="3">
        <f t="shared" si="0"/>
        <v>0</v>
      </c>
      <c r="D36" s="3">
        <f t="shared" si="1"/>
        <v>0</v>
      </c>
      <c r="E36" s="3">
        <v>76</v>
      </c>
      <c r="F36" s="4">
        <v>76</v>
      </c>
      <c r="G36" s="3">
        <v>952</v>
      </c>
      <c r="H36" s="3">
        <v>1588</v>
      </c>
      <c r="I36" s="4">
        <v>2540</v>
      </c>
      <c r="J36" s="4">
        <v>2093</v>
      </c>
      <c r="K36" s="4">
        <v>1746</v>
      </c>
      <c r="L36" s="4">
        <v>3839</v>
      </c>
      <c r="N36">
        <v>0</v>
      </c>
      <c r="Z36" s="3"/>
      <c r="AA36">
        <v>0</v>
      </c>
    </row>
    <row r="37" spans="1:27" x14ac:dyDescent="0.3">
      <c r="A37" s="2" t="s">
        <v>1889</v>
      </c>
      <c r="B37" s="3"/>
      <c r="C37" s="3">
        <f t="shared" si="0"/>
        <v>0</v>
      </c>
      <c r="D37" s="3">
        <f t="shared" si="1"/>
        <v>0</v>
      </c>
      <c r="E37" s="3">
        <v>83</v>
      </c>
      <c r="F37" s="4">
        <v>83</v>
      </c>
      <c r="G37" s="3">
        <v>1104</v>
      </c>
      <c r="H37" s="3">
        <v>1413</v>
      </c>
      <c r="I37" s="4">
        <v>2517</v>
      </c>
      <c r="J37" s="4">
        <v>2123</v>
      </c>
      <c r="K37" s="4">
        <v>1844</v>
      </c>
      <c r="L37" s="4">
        <v>3967</v>
      </c>
      <c r="N37">
        <v>0</v>
      </c>
      <c r="Z37" s="3"/>
      <c r="AA37">
        <v>0</v>
      </c>
    </row>
    <row r="38" spans="1:27" x14ac:dyDescent="0.3">
      <c r="A38" s="2" t="s">
        <v>1890</v>
      </c>
      <c r="B38" s="7">
        <v>145</v>
      </c>
      <c r="C38" s="3">
        <f t="shared" si="0"/>
        <v>2.2046525771628401E-2</v>
      </c>
      <c r="D38" s="3">
        <f t="shared" si="1"/>
        <v>1.0745516525863346E-2</v>
      </c>
      <c r="E38" s="3">
        <v>82</v>
      </c>
      <c r="F38" s="4">
        <v>227</v>
      </c>
      <c r="G38" s="3">
        <v>1101</v>
      </c>
      <c r="H38" s="3">
        <v>1509</v>
      </c>
      <c r="I38" s="4">
        <v>2610</v>
      </c>
      <c r="J38" s="4">
        <v>1780</v>
      </c>
      <c r="K38" s="4">
        <v>1663</v>
      </c>
      <c r="L38" s="4">
        <v>3443</v>
      </c>
      <c r="N38">
        <v>269.70000000000005</v>
      </c>
      <c r="Z38" s="7">
        <v>145</v>
      </c>
      <c r="AA38">
        <v>269.70000000000005</v>
      </c>
    </row>
    <row r="39" spans="1:27" x14ac:dyDescent="0.3">
      <c r="A39" s="2" t="s">
        <v>1891</v>
      </c>
      <c r="B39" s="3">
        <v>132</v>
      </c>
      <c r="C39" s="3">
        <f t="shared" si="0"/>
        <v>2.0069940702447924E-2</v>
      </c>
      <c r="D39" s="3">
        <f t="shared" si="1"/>
        <v>9.7821253890618045E-3</v>
      </c>
      <c r="E39" s="3">
        <v>81</v>
      </c>
      <c r="F39" s="4">
        <v>213</v>
      </c>
      <c r="G39" s="3">
        <v>1100</v>
      </c>
      <c r="H39" s="3">
        <v>1114</v>
      </c>
      <c r="I39" s="4">
        <v>2214</v>
      </c>
      <c r="J39" s="4">
        <v>1955</v>
      </c>
      <c r="K39" s="4">
        <v>1750</v>
      </c>
      <c r="L39" s="4">
        <v>3705</v>
      </c>
      <c r="N39">
        <v>375</v>
      </c>
      <c r="Z39" s="3">
        <v>132</v>
      </c>
      <c r="AA39">
        <v>375</v>
      </c>
    </row>
    <row r="40" spans="1:27" x14ac:dyDescent="0.3">
      <c r="A40" s="2" t="s">
        <v>1892</v>
      </c>
      <c r="B40" s="3">
        <v>203</v>
      </c>
      <c r="C40" s="3">
        <f t="shared" si="0"/>
        <v>3.0865136080279763E-2</v>
      </c>
      <c r="D40" s="3">
        <f t="shared" si="1"/>
        <v>1.5043723136208685E-2</v>
      </c>
      <c r="E40" s="3">
        <v>97</v>
      </c>
      <c r="F40" s="4">
        <v>300</v>
      </c>
      <c r="G40" s="3">
        <v>1192</v>
      </c>
      <c r="H40" s="3">
        <v>1309</v>
      </c>
      <c r="I40" s="4">
        <v>2501</v>
      </c>
      <c r="J40" s="4">
        <v>2043</v>
      </c>
      <c r="K40" s="4">
        <v>1617</v>
      </c>
      <c r="L40" s="4">
        <v>3660</v>
      </c>
      <c r="N40">
        <v>576.6</v>
      </c>
      <c r="Z40" s="3">
        <v>203</v>
      </c>
      <c r="AA40">
        <v>576.6</v>
      </c>
    </row>
    <row r="41" spans="1:27" x14ac:dyDescent="0.3">
      <c r="A41" s="5" t="s">
        <v>1893</v>
      </c>
      <c r="B41" s="6">
        <v>1307</v>
      </c>
      <c r="C41" s="3">
        <f t="shared" si="0"/>
        <v>0.19872282195529878</v>
      </c>
      <c r="D41" s="3">
        <f t="shared" si="1"/>
        <v>9.6857862753816512E-2</v>
      </c>
      <c r="E41" s="6">
        <v>971</v>
      </c>
      <c r="F41" s="6">
        <v>2278</v>
      </c>
      <c r="G41" s="6">
        <v>12326</v>
      </c>
      <c r="H41" s="6">
        <v>16415</v>
      </c>
      <c r="I41" s="6">
        <v>28741</v>
      </c>
      <c r="J41" s="6">
        <v>22503</v>
      </c>
      <c r="K41" s="6">
        <v>19921</v>
      </c>
      <c r="L41" s="12">
        <v>42424</v>
      </c>
      <c r="M41" s="20">
        <v>2013</v>
      </c>
      <c r="N41" s="20">
        <v>3328.9</v>
      </c>
      <c r="Z41" s="6"/>
      <c r="AA41" s="20"/>
    </row>
    <row r="42" spans="1:27" x14ac:dyDescent="0.3">
      <c r="A42" s="2" t="s">
        <v>1894</v>
      </c>
      <c r="B42" s="3">
        <v>261</v>
      </c>
      <c r="C42" s="3">
        <f t="shared" si="0"/>
        <v>3.9683746388931122E-2</v>
      </c>
      <c r="D42" s="3">
        <f t="shared" si="1"/>
        <v>1.9341929746554024E-2</v>
      </c>
      <c r="E42" s="3">
        <v>88</v>
      </c>
      <c r="F42" s="4">
        <v>349</v>
      </c>
      <c r="G42" s="3">
        <v>1119</v>
      </c>
      <c r="H42" s="3">
        <v>1459</v>
      </c>
      <c r="I42" s="4">
        <v>2578</v>
      </c>
      <c r="J42" s="4">
        <v>1953</v>
      </c>
      <c r="K42" s="4">
        <v>1486</v>
      </c>
      <c r="L42" s="4">
        <v>3439</v>
      </c>
      <c r="N42">
        <v>762.6</v>
      </c>
      <c r="Z42" s="3">
        <v>261</v>
      </c>
      <c r="AA42">
        <v>762.6</v>
      </c>
    </row>
    <row r="43" spans="1:27" x14ac:dyDescent="0.3">
      <c r="A43" s="2" t="s">
        <v>1895</v>
      </c>
      <c r="B43" s="3">
        <v>202</v>
      </c>
      <c r="C43" s="3">
        <f t="shared" si="0"/>
        <v>3.0713091074958187E-2</v>
      </c>
      <c r="D43" s="3">
        <f t="shared" si="1"/>
        <v>1.496961612568549E-2</v>
      </c>
      <c r="E43" s="3">
        <v>79</v>
      </c>
      <c r="F43" s="4">
        <v>281</v>
      </c>
      <c r="G43" s="3">
        <v>1009</v>
      </c>
      <c r="H43" s="3">
        <v>1212</v>
      </c>
      <c r="I43" s="4">
        <v>2221</v>
      </c>
      <c r="J43" s="4">
        <v>0</v>
      </c>
      <c r="K43" s="4">
        <v>0</v>
      </c>
      <c r="L43" s="4">
        <v>0</v>
      </c>
      <c r="N43">
        <v>526.4</v>
      </c>
      <c r="Z43" s="3">
        <v>202</v>
      </c>
      <c r="AA43">
        <v>526.4</v>
      </c>
    </row>
    <row r="44" spans="1:27" x14ac:dyDescent="0.3">
      <c r="A44" s="2" t="s">
        <v>1896</v>
      </c>
      <c r="B44" s="3">
        <v>132</v>
      </c>
      <c r="C44" s="3">
        <f t="shared" si="0"/>
        <v>2.0069940702447924E-2</v>
      </c>
      <c r="D44" s="3">
        <f t="shared" si="1"/>
        <v>9.7821253890618045E-3</v>
      </c>
      <c r="E44" s="3">
        <v>88</v>
      </c>
      <c r="F44" s="4">
        <v>220</v>
      </c>
      <c r="G44" s="3">
        <v>1175</v>
      </c>
      <c r="H44" s="3">
        <v>1474</v>
      </c>
      <c r="I44" s="4">
        <v>2649</v>
      </c>
      <c r="J44" s="4">
        <v>0</v>
      </c>
      <c r="K44" s="4">
        <v>0</v>
      </c>
      <c r="L44" s="4">
        <v>0</v>
      </c>
      <c r="N44">
        <v>372</v>
      </c>
      <c r="Z44" s="3">
        <v>132</v>
      </c>
      <c r="AA44">
        <v>372</v>
      </c>
    </row>
    <row r="45" spans="1:27" x14ac:dyDescent="0.3">
      <c r="A45" s="2" t="s">
        <v>1897</v>
      </c>
      <c r="B45" s="3">
        <v>83</v>
      </c>
      <c r="C45" s="3">
        <f t="shared" si="0"/>
        <v>1.2619735441690741E-2</v>
      </c>
      <c r="D45" s="3">
        <f t="shared" si="1"/>
        <v>6.1508818734252258E-3</v>
      </c>
      <c r="E45" s="3">
        <v>80</v>
      </c>
      <c r="F45" s="4">
        <v>163</v>
      </c>
      <c r="G45" s="7">
        <v>1032</v>
      </c>
      <c r="H45" s="3">
        <v>1365</v>
      </c>
      <c r="I45" s="4">
        <v>2397</v>
      </c>
      <c r="J45" s="4">
        <v>3254</v>
      </c>
      <c r="K45" s="4">
        <v>1351</v>
      </c>
      <c r="L45" s="4">
        <v>4605</v>
      </c>
      <c r="N45">
        <v>148.80000000000001</v>
      </c>
      <c r="Z45" s="3">
        <v>83</v>
      </c>
      <c r="AA45">
        <v>148.80000000000001</v>
      </c>
    </row>
    <row r="46" spans="1:27" x14ac:dyDescent="0.3">
      <c r="A46" s="2" t="s">
        <v>1898</v>
      </c>
      <c r="B46" s="3"/>
      <c r="C46" s="3">
        <f t="shared" si="0"/>
        <v>0</v>
      </c>
      <c r="D46" s="3">
        <f t="shared" si="1"/>
        <v>0</v>
      </c>
      <c r="E46" s="3">
        <v>43</v>
      </c>
      <c r="F46" s="4">
        <v>43</v>
      </c>
      <c r="G46" s="3">
        <v>557</v>
      </c>
      <c r="H46" s="3">
        <v>1339</v>
      </c>
      <c r="I46" s="4">
        <v>1896</v>
      </c>
      <c r="J46" s="4">
        <v>2132</v>
      </c>
      <c r="K46" s="4">
        <v>3093</v>
      </c>
      <c r="L46" s="4">
        <v>5225</v>
      </c>
      <c r="N46">
        <v>0</v>
      </c>
      <c r="Z46" s="3"/>
      <c r="AA46">
        <v>0</v>
      </c>
    </row>
    <row r="47" spans="1:27" x14ac:dyDescent="0.3">
      <c r="A47" s="2" t="s">
        <v>1899</v>
      </c>
      <c r="B47" s="3"/>
      <c r="C47" s="3">
        <f t="shared" si="0"/>
        <v>0</v>
      </c>
      <c r="D47" s="3">
        <f t="shared" si="1"/>
        <v>0</v>
      </c>
      <c r="E47" s="3">
        <v>67</v>
      </c>
      <c r="F47" s="4">
        <v>67</v>
      </c>
      <c r="G47" s="3">
        <v>854</v>
      </c>
      <c r="H47" s="3">
        <v>1427</v>
      </c>
      <c r="I47" s="4">
        <v>2281</v>
      </c>
      <c r="J47" s="4">
        <v>2348</v>
      </c>
      <c r="K47" s="4">
        <v>1868</v>
      </c>
      <c r="L47" s="4">
        <v>4216</v>
      </c>
      <c r="N47">
        <v>0</v>
      </c>
      <c r="Z47" s="3"/>
      <c r="AA47">
        <v>0</v>
      </c>
    </row>
    <row r="48" spans="1:27" x14ac:dyDescent="0.3">
      <c r="A48" s="2" t="s">
        <v>1900</v>
      </c>
      <c r="B48" s="3"/>
      <c r="C48" s="3">
        <f t="shared" si="0"/>
        <v>0</v>
      </c>
      <c r="D48" s="3">
        <f t="shared" si="1"/>
        <v>0</v>
      </c>
      <c r="E48" s="3">
        <v>65</v>
      </c>
      <c r="F48" s="4">
        <v>65</v>
      </c>
      <c r="G48" s="3">
        <v>872</v>
      </c>
      <c r="H48" s="3">
        <v>1109</v>
      </c>
      <c r="I48" s="4">
        <v>1981</v>
      </c>
      <c r="J48" s="4">
        <v>1986</v>
      </c>
      <c r="K48" s="4">
        <v>1542</v>
      </c>
      <c r="L48" s="4">
        <v>3528</v>
      </c>
      <c r="N48">
        <v>0</v>
      </c>
      <c r="Z48" s="3"/>
      <c r="AA48">
        <v>0</v>
      </c>
    </row>
    <row r="49" spans="1:27" x14ac:dyDescent="0.3">
      <c r="A49" s="2" t="s">
        <v>1901</v>
      </c>
      <c r="B49" s="3"/>
      <c r="C49" s="3">
        <f t="shared" si="0"/>
        <v>0</v>
      </c>
      <c r="D49" s="3">
        <f t="shared" si="1"/>
        <v>0</v>
      </c>
      <c r="E49" s="3">
        <v>67</v>
      </c>
      <c r="F49" s="4">
        <v>67</v>
      </c>
      <c r="G49" s="3">
        <v>927</v>
      </c>
      <c r="H49" s="3">
        <v>1588</v>
      </c>
      <c r="I49" s="4">
        <v>2515</v>
      </c>
      <c r="J49" s="4">
        <v>2340</v>
      </c>
      <c r="K49" s="4">
        <v>1787</v>
      </c>
      <c r="L49" s="4">
        <v>4127</v>
      </c>
      <c r="N49">
        <v>0</v>
      </c>
      <c r="Z49" s="3"/>
      <c r="AA49">
        <v>0</v>
      </c>
    </row>
    <row r="50" spans="1:27" x14ac:dyDescent="0.3">
      <c r="A50" s="2" t="s">
        <v>1902</v>
      </c>
      <c r="B50" s="3"/>
      <c r="C50" s="3">
        <f t="shared" si="0"/>
        <v>0</v>
      </c>
      <c r="D50" s="3">
        <f t="shared" si="1"/>
        <v>0</v>
      </c>
      <c r="E50" s="3">
        <v>67</v>
      </c>
      <c r="F50" s="4">
        <v>67</v>
      </c>
      <c r="G50" s="3">
        <v>1004</v>
      </c>
      <c r="H50" s="3">
        <v>1342</v>
      </c>
      <c r="I50" s="4">
        <v>2346</v>
      </c>
      <c r="J50" s="4">
        <v>2167</v>
      </c>
      <c r="K50" s="4">
        <v>1694</v>
      </c>
      <c r="L50" s="4">
        <v>3861</v>
      </c>
      <c r="N50">
        <v>0</v>
      </c>
      <c r="Z50" s="3"/>
      <c r="AA50">
        <v>0</v>
      </c>
    </row>
    <row r="51" spans="1:27" x14ac:dyDescent="0.3">
      <c r="A51" s="2" t="s">
        <v>1903</v>
      </c>
      <c r="B51" s="3">
        <v>8.2100000000000009</v>
      </c>
      <c r="C51" s="3">
        <f t="shared" si="0"/>
        <v>1.2482894936901325E-3</v>
      </c>
      <c r="D51" s="3">
        <f t="shared" si="1"/>
        <v>6.0841855639543504E-4</v>
      </c>
      <c r="E51" s="3">
        <v>82.48</v>
      </c>
      <c r="F51" s="4">
        <v>90.69</v>
      </c>
      <c r="G51" s="3">
        <v>1088</v>
      </c>
      <c r="H51" s="3">
        <v>1298</v>
      </c>
      <c r="I51" s="4">
        <v>2386</v>
      </c>
      <c r="J51" s="4">
        <v>2400</v>
      </c>
      <c r="K51" s="4">
        <v>1807</v>
      </c>
      <c r="L51" s="4">
        <v>4207</v>
      </c>
      <c r="N51">
        <v>115</v>
      </c>
      <c r="Z51" s="3">
        <v>8.2100000000000009</v>
      </c>
      <c r="AA51">
        <v>115</v>
      </c>
    </row>
    <row r="52" spans="1:27" x14ac:dyDescent="0.3">
      <c r="A52" s="2" t="s">
        <v>1904</v>
      </c>
      <c r="B52" s="3">
        <v>210.37</v>
      </c>
      <c r="C52" s="3">
        <f t="shared" si="0"/>
        <v>3.1985707769499772E-2</v>
      </c>
      <c r="D52" s="3">
        <f t="shared" si="1"/>
        <v>1.5589891803764636E-2</v>
      </c>
      <c r="E52" s="3">
        <v>76.62</v>
      </c>
      <c r="F52" s="4">
        <v>286.99</v>
      </c>
      <c r="G52" s="3">
        <v>1055</v>
      </c>
      <c r="H52" s="3">
        <v>1100</v>
      </c>
      <c r="I52" s="4">
        <v>2155</v>
      </c>
      <c r="J52" s="4">
        <v>1001</v>
      </c>
      <c r="K52" s="4">
        <v>1571</v>
      </c>
      <c r="L52" s="4">
        <v>2572</v>
      </c>
      <c r="N52">
        <v>504</v>
      </c>
      <c r="Z52" s="3">
        <v>210.37</v>
      </c>
      <c r="AA52">
        <v>504</v>
      </c>
    </row>
    <row r="53" spans="1:27" x14ac:dyDescent="0.3">
      <c r="A53" s="2" t="s">
        <v>1905</v>
      </c>
      <c r="B53" s="3">
        <v>278.14</v>
      </c>
      <c r="C53" s="3">
        <f t="shared" si="0"/>
        <v>4.228979778014292E-2</v>
      </c>
      <c r="D53" s="3">
        <f t="shared" si="1"/>
        <v>2.0612123906921593E-2</v>
      </c>
      <c r="E53" s="3">
        <v>85.99</v>
      </c>
      <c r="F53" s="4">
        <v>364.13</v>
      </c>
      <c r="G53" s="3">
        <v>1162</v>
      </c>
      <c r="H53" s="3">
        <v>1226</v>
      </c>
      <c r="I53" s="4">
        <v>2388</v>
      </c>
      <c r="J53" s="4">
        <v>983</v>
      </c>
      <c r="K53" s="4">
        <v>1571</v>
      </c>
      <c r="L53" s="4">
        <v>2554</v>
      </c>
      <c r="N53">
        <v>644.80000000000007</v>
      </c>
      <c r="Z53" s="3">
        <v>278.14</v>
      </c>
      <c r="AA53">
        <v>644.80000000000007</v>
      </c>
    </row>
    <row r="54" spans="1:27" x14ac:dyDescent="0.3">
      <c r="A54" s="5" t="s">
        <v>1906</v>
      </c>
      <c r="B54" s="6">
        <v>1174.72</v>
      </c>
      <c r="C54" s="3">
        <f t="shared" si="0"/>
        <v>0.17861030865136079</v>
      </c>
      <c r="D54" s="3">
        <f t="shared" si="1"/>
        <v>8.7054987401808212E-2</v>
      </c>
      <c r="E54" s="6">
        <v>889.09</v>
      </c>
      <c r="F54" s="6">
        <v>2063.8000000000002</v>
      </c>
      <c r="G54" s="6">
        <v>11854</v>
      </c>
      <c r="H54" s="6">
        <v>15939</v>
      </c>
      <c r="I54" s="6">
        <v>27793</v>
      </c>
      <c r="J54" s="6">
        <v>20564</v>
      </c>
      <c r="K54" s="6">
        <v>17770</v>
      </c>
      <c r="L54" s="6">
        <v>38334</v>
      </c>
      <c r="M54" s="17">
        <v>2014</v>
      </c>
      <c r="N54" s="22">
        <v>3073.6000000000004</v>
      </c>
      <c r="Z54" s="6"/>
      <c r="AA54" s="22"/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9:CK101"/>
  <sheetViews>
    <sheetView topLeftCell="BS5" zoomScale="70" zoomScaleNormal="70" workbookViewId="0">
      <selection activeCell="CK90" sqref="CK90:CK100"/>
    </sheetView>
  </sheetViews>
  <sheetFormatPr defaultRowHeight="14.4" x14ac:dyDescent="0.3"/>
  <cols>
    <col min="1" max="1" width="28" bestFit="1" customWidth="1"/>
    <col min="2" max="2" width="14.44140625" customWidth="1"/>
    <col min="12" max="12" width="28" bestFit="1" customWidth="1"/>
    <col min="22" max="22" width="28" bestFit="1" customWidth="1"/>
    <col min="30" max="30" width="28" bestFit="1" customWidth="1"/>
    <col min="38" max="38" width="28" bestFit="1" customWidth="1"/>
    <col min="47" max="47" width="28" bestFit="1" customWidth="1"/>
    <col min="55" max="55" width="28" bestFit="1" customWidth="1"/>
    <col min="63" max="63" width="28" bestFit="1" customWidth="1"/>
    <col min="71" max="71" width="28" bestFit="1" customWidth="1"/>
    <col min="80" max="80" width="28" bestFit="1" customWidth="1"/>
    <col min="88" max="88" width="28" bestFit="1" customWidth="1"/>
  </cols>
  <sheetData>
    <row r="89" spans="1:89" x14ac:dyDescent="0.3">
      <c r="V89" s="23" t="s">
        <v>201</v>
      </c>
      <c r="W89" s="23" t="s">
        <v>202</v>
      </c>
      <c r="AD89" s="23" t="s">
        <v>203</v>
      </c>
      <c r="AE89" s="23" t="s">
        <v>204</v>
      </c>
      <c r="AL89" s="23" t="s">
        <v>205</v>
      </c>
      <c r="AM89" s="23" t="s">
        <v>206</v>
      </c>
      <c r="AU89" s="23" t="s">
        <v>207</v>
      </c>
      <c r="AV89" s="23" t="s">
        <v>208</v>
      </c>
      <c r="BC89" s="23" t="s">
        <v>209</v>
      </c>
      <c r="BD89" s="23" t="s">
        <v>210</v>
      </c>
      <c r="BK89" s="23" t="s">
        <v>211</v>
      </c>
      <c r="BL89" s="23" t="s">
        <v>212</v>
      </c>
      <c r="BS89" s="23" t="s">
        <v>213</v>
      </c>
      <c r="BT89" s="23" t="s">
        <v>214</v>
      </c>
      <c r="CB89" s="23" t="s">
        <v>215</v>
      </c>
      <c r="CC89" s="23" t="s">
        <v>216</v>
      </c>
      <c r="CJ89" s="23" t="s">
        <v>217</v>
      </c>
      <c r="CK89" s="23" t="s">
        <v>218</v>
      </c>
    </row>
    <row r="90" spans="1:89" x14ac:dyDescent="0.3">
      <c r="A90" s="26" t="s">
        <v>219</v>
      </c>
      <c r="B90" s="26" t="s">
        <v>220</v>
      </c>
      <c r="L90" s="23" t="s">
        <v>221</v>
      </c>
      <c r="M90" s="23" t="s">
        <v>222</v>
      </c>
      <c r="V90" s="24" t="s">
        <v>223</v>
      </c>
      <c r="W90" s="25">
        <v>1972</v>
      </c>
      <c r="AD90" s="24" t="s">
        <v>224</v>
      </c>
      <c r="AE90" s="25">
        <v>2005</v>
      </c>
      <c r="AL90" s="24" t="s">
        <v>225</v>
      </c>
      <c r="AM90" s="25">
        <v>1996</v>
      </c>
      <c r="AU90" s="24" t="s">
        <v>226</v>
      </c>
      <c r="AV90" s="25">
        <v>1969</v>
      </c>
      <c r="BC90" s="24" t="s">
        <v>227</v>
      </c>
      <c r="BD90" s="25">
        <v>1969</v>
      </c>
      <c r="BK90" s="24" t="s">
        <v>228</v>
      </c>
      <c r="BL90" s="25">
        <v>1988</v>
      </c>
      <c r="BS90" s="24" t="s">
        <v>229</v>
      </c>
      <c r="BT90" s="25">
        <v>2010</v>
      </c>
      <c r="CB90" s="24" t="s">
        <v>230</v>
      </c>
      <c r="CC90" s="25">
        <v>1985</v>
      </c>
      <c r="CJ90" s="24" t="s">
        <v>231</v>
      </c>
      <c r="CK90" s="25">
        <v>1968</v>
      </c>
    </row>
    <row r="91" spans="1:89" x14ac:dyDescent="0.3">
      <c r="A91" s="27" t="s">
        <v>232</v>
      </c>
      <c r="B91" s="28">
        <v>1963</v>
      </c>
      <c r="L91" s="24" t="s">
        <v>233</v>
      </c>
      <c r="M91" s="25">
        <v>1963</v>
      </c>
      <c r="V91" s="24" t="s">
        <v>234</v>
      </c>
      <c r="W91" s="25">
        <v>1990</v>
      </c>
      <c r="AD91" s="24" t="s">
        <v>235</v>
      </c>
      <c r="AE91" s="25" t="s">
        <v>236</v>
      </c>
      <c r="AL91" s="24" t="s">
        <v>237</v>
      </c>
      <c r="AM91" s="25" t="s">
        <v>238</v>
      </c>
      <c r="AU91" s="24" t="s">
        <v>239</v>
      </c>
      <c r="AV91" s="25" t="s">
        <v>240</v>
      </c>
      <c r="BC91" s="24" t="s">
        <v>241</v>
      </c>
      <c r="BD91" s="25">
        <v>2000</v>
      </c>
      <c r="BK91" s="24" t="s">
        <v>242</v>
      </c>
      <c r="BL91" s="25" t="s">
        <v>243</v>
      </c>
      <c r="BS91" s="24" t="s">
        <v>244</v>
      </c>
      <c r="BT91" s="25" t="s">
        <v>245</v>
      </c>
      <c r="CB91" s="24" t="s">
        <v>246</v>
      </c>
      <c r="CC91" s="25" t="s">
        <v>247</v>
      </c>
      <c r="CJ91" s="24" t="s">
        <v>248</v>
      </c>
      <c r="CK91" s="25">
        <v>2006</v>
      </c>
    </row>
    <row r="92" spans="1:89" x14ac:dyDescent="0.3">
      <c r="A92" s="27" t="s">
        <v>249</v>
      </c>
      <c r="B92" s="28" t="s">
        <v>250</v>
      </c>
      <c r="L92" s="24" t="s">
        <v>251</v>
      </c>
      <c r="M92" s="25" t="s">
        <v>252</v>
      </c>
      <c r="V92" s="24" t="s">
        <v>253</v>
      </c>
      <c r="W92" s="25">
        <v>5</v>
      </c>
      <c r="AD92" s="24" t="s">
        <v>254</v>
      </c>
      <c r="AE92" s="25">
        <v>9</v>
      </c>
      <c r="AL92" s="24" t="s">
        <v>255</v>
      </c>
      <c r="AM92" s="25">
        <v>12</v>
      </c>
      <c r="AU92" s="24" t="s">
        <v>256</v>
      </c>
      <c r="AV92" s="25">
        <v>5</v>
      </c>
      <c r="BC92" s="24" t="s">
        <v>257</v>
      </c>
      <c r="BD92" s="25">
        <v>9</v>
      </c>
      <c r="BK92" s="24" t="s">
        <v>258</v>
      </c>
      <c r="BL92" s="25">
        <v>9</v>
      </c>
      <c r="BS92" s="24" t="s">
        <v>259</v>
      </c>
      <c r="BT92" s="25">
        <v>9</v>
      </c>
      <c r="CB92" s="24" t="s">
        <v>260</v>
      </c>
      <c r="CC92" s="25">
        <v>9</v>
      </c>
      <c r="CJ92" s="24" t="s">
        <v>261</v>
      </c>
      <c r="CK92" s="25">
        <v>9</v>
      </c>
    </row>
    <row r="93" spans="1:89" x14ac:dyDescent="0.3">
      <c r="A93" s="27" t="s">
        <v>262</v>
      </c>
      <c r="B93" s="28">
        <v>5</v>
      </c>
      <c r="L93" s="24" t="s">
        <v>263</v>
      </c>
      <c r="M93" s="25">
        <v>5</v>
      </c>
      <c r="V93" s="24" t="s">
        <v>264</v>
      </c>
      <c r="W93" s="25">
        <v>6</v>
      </c>
      <c r="AD93" s="24" t="s">
        <v>265</v>
      </c>
      <c r="AE93" s="25">
        <v>2</v>
      </c>
      <c r="AL93" s="24" t="s">
        <v>266</v>
      </c>
      <c r="AM93" s="25">
        <v>2</v>
      </c>
      <c r="AU93" s="24" t="s">
        <v>267</v>
      </c>
      <c r="AV93" s="25">
        <v>4</v>
      </c>
      <c r="BC93" s="24" t="s">
        <v>268</v>
      </c>
      <c r="BD93" s="25">
        <v>1</v>
      </c>
      <c r="BK93" s="24" t="s">
        <v>269</v>
      </c>
      <c r="BL93" s="25">
        <v>5</v>
      </c>
      <c r="BS93" s="24" t="s">
        <v>270</v>
      </c>
      <c r="BT93" s="25">
        <v>4</v>
      </c>
      <c r="CB93" s="24" t="s">
        <v>271</v>
      </c>
      <c r="CC93" s="25">
        <v>3</v>
      </c>
      <c r="CJ93" s="24" t="s">
        <v>272</v>
      </c>
      <c r="CK93" s="25">
        <v>1</v>
      </c>
    </row>
    <row r="94" spans="1:89" x14ac:dyDescent="0.3">
      <c r="A94" s="27" t="s">
        <v>273</v>
      </c>
      <c r="B94" s="28">
        <v>4</v>
      </c>
      <c r="L94" s="24" t="s">
        <v>274</v>
      </c>
      <c r="M94" s="25">
        <v>4</v>
      </c>
      <c r="V94" s="24" t="s">
        <v>275</v>
      </c>
      <c r="W94" s="25">
        <v>90</v>
      </c>
      <c r="AD94" s="24" t="s">
        <v>276</v>
      </c>
      <c r="AE94" s="25">
        <v>72</v>
      </c>
      <c r="AL94" s="24" t="s">
        <v>277</v>
      </c>
      <c r="AM94" s="25">
        <v>94</v>
      </c>
      <c r="AU94" s="24" t="s">
        <v>278</v>
      </c>
      <c r="AV94" s="25">
        <v>60</v>
      </c>
      <c r="BC94" s="24" t="s">
        <v>279</v>
      </c>
      <c r="BD94" s="25">
        <v>49</v>
      </c>
      <c r="BK94" s="24" t="s">
        <v>280</v>
      </c>
      <c r="BL94" s="25">
        <v>180</v>
      </c>
      <c r="BS94" s="24" t="s">
        <v>281</v>
      </c>
      <c r="BT94" s="25">
        <v>143</v>
      </c>
      <c r="CB94" s="24" t="s">
        <v>282</v>
      </c>
      <c r="CC94" s="25">
        <v>108</v>
      </c>
      <c r="CJ94" s="24" t="s">
        <v>283</v>
      </c>
      <c r="CK94" s="25">
        <v>47</v>
      </c>
    </row>
    <row r="95" spans="1:89" x14ac:dyDescent="0.3">
      <c r="A95" s="27" t="s">
        <v>284</v>
      </c>
      <c r="B95" s="28">
        <v>80</v>
      </c>
      <c r="L95" s="24" t="s">
        <v>285</v>
      </c>
      <c r="M95" s="25">
        <v>80</v>
      </c>
      <c r="V95" s="24" t="s">
        <v>286</v>
      </c>
      <c r="W95" s="25">
        <v>249</v>
      </c>
      <c r="AD95" s="24" t="s">
        <v>287</v>
      </c>
      <c r="AE95" s="25">
        <v>141</v>
      </c>
      <c r="AL95" s="24" t="s">
        <v>288</v>
      </c>
      <c r="AM95" s="25">
        <v>215</v>
      </c>
      <c r="AU95" s="24" t="s">
        <v>289</v>
      </c>
      <c r="AV95" s="25">
        <v>150</v>
      </c>
      <c r="BC95" s="24" t="s">
        <v>290</v>
      </c>
      <c r="BD95" s="25">
        <v>108</v>
      </c>
      <c r="BK95" s="24" t="s">
        <v>291</v>
      </c>
      <c r="BL95" s="25">
        <v>472</v>
      </c>
      <c r="BS95" s="24" t="s">
        <v>292</v>
      </c>
      <c r="BT95" s="25">
        <v>450</v>
      </c>
      <c r="CB95" s="24" t="s">
        <v>293</v>
      </c>
      <c r="CC95" s="25">
        <v>328</v>
      </c>
      <c r="CJ95" s="24" t="s">
        <v>294</v>
      </c>
      <c r="CK95" s="25">
        <v>97</v>
      </c>
    </row>
    <row r="96" spans="1:89" ht="16.2" x14ac:dyDescent="0.3">
      <c r="A96" s="27" t="s">
        <v>295</v>
      </c>
      <c r="B96" s="28">
        <v>181</v>
      </c>
      <c r="L96" s="24" t="s">
        <v>296</v>
      </c>
      <c r="M96" s="25">
        <v>181</v>
      </c>
      <c r="V96" s="24" t="s">
        <v>297</v>
      </c>
      <c r="W96" s="25">
        <v>20020</v>
      </c>
      <c r="AD96" s="24" t="s">
        <v>298</v>
      </c>
      <c r="AE96" s="25">
        <v>20356</v>
      </c>
      <c r="AL96" s="24" t="s">
        <v>299</v>
      </c>
      <c r="AM96" s="25">
        <v>25261</v>
      </c>
      <c r="AU96" s="24" t="s">
        <v>300</v>
      </c>
      <c r="AV96" s="25">
        <v>12002</v>
      </c>
      <c r="BC96" s="24" t="s">
        <v>301</v>
      </c>
      <c r="BD96" s="25">
        <v>14315.5</v>
      </c>
      <c r="BK96" s="24" t="s">
        <v>302</v>
      </c>
      <c r="BL96" s="25">
        <v>43925</v>
      </c>
      <c r="BS96" s="24" t="s">
        <v>303</v>
      </c>
      <c r="BT96" s="25">
        <v>46243</v>
      </c>
      <c r="CB96" s="24" t="s">
        <v>304</v>
      </c>
      <c r="CC96" s="25">
        <v>27052</v>
      </c>
      <c r="CJ96" s="24" t="s">
        <v>305</v>
      </c>
      <c r="CK96" s="25">
        <v>12767</v>
      </c>
    </row>
    <row r="97" spans="1:89" ht="16.2" x14ac:dyDescent="0.3">
      <c r="A97" s="27" t="s">
        <v>306</v>
      </c>
      <c r="B97" s="28">
        <v>13550</v>
      </c>
      <c r="L97" s="24" t="s">
        <v>307</v>
      </c>
      <c r="M97" s="25">
        <v>13550</v>
      </c>
      <c r="V97" s="24" t="s">
        <v>308</v>
      </c>
      <c r="W97" s="25">
        <v>4691</v>
      </c>
      <c r="AD97" s="24" t="s">
        <v>309</v>
      </c>
      <c r="AE97" s="25">
        <v>5633.4</v>
      </c>
      <c r="AL97" s="24" t="s">
        <v>310</v>
      </c>
      <c r="AM97" s="25">
        <v>7174</v>
      </c>
      <c r="AU97" s="24" t="s">
        <v>311</v>
      </c>
      <c r="AV97" s="25">
        <v>3681</v>
      </c>
      <c r="BC97" s="24" t="s">
        <v>312</v>
      </c>
      <c r="BD97" s="25">
        <v>5928.9</v>
      </c>
      <c r="BK97" s="24" t="s">
        <v>313</v>
      </c>
      <c r="BL97" s="25">
        <v>12127</v>
      </c>
      <c r="BS97" s="24" t="s">
        <v>314</v>
      </c>
      <c r="BT97" s="25">
        <v>13506.8</v>
      </c>
      <c r="CB97" s="24" t="s">
        <v>315</v>
      </c>
      <c r="CC97" s="25">
        <v>6117</v>
      </c>
      <c r="CJ97" s="24" t="s">
        <v>316</v>
      </c>
      <c r="CK97" s="25">
        <v>3045</v>
      </c>
    </row>
    <row r="98" spans="1:89" ht="16.2" x14ac:dyDescent="0.3">
      <c r="A98" s="27" t="s">
        <v>317</v>
      </c>
      <c r="B98" s="28">
        <v>4254</v>
      </c>
      <c r="L98" s="24" t="s">
        <v>318</v>
      </c>
      <c r="M98" s="25">
        <v>4254</v>
      </c>
      <c r="V98" s="24" t="s">
        <v>319</v>
      </c>
      <c r="W98" s="25">
        <v>3179</v>
      </c>
      <c r="AD98" s="24" t="s">
        <v>320</v>
      </c>
      <c r="AE98" s="25">
        <v>4040.5</v>
      </c>
      <c r="AL98" s="24" t="s">
        <v>321</v>
      </c>
      <c r="AM98" s="25">
        <v>3249</v>
      </c>
      <c r="AU98" s="24" t="s">
        <v>322</v>
      </c>
      <c r="AV98" s="25">
        <v>2107</v>
      </c>
      <c r="BC98" s="24" t="s">
        <v>323</v>
      </c>
      <c r="BD98" s="25">
        <v>2365</v>
      </c>
      <c r="BK98" s="24" t="s">
        <v>324</v>
      </c>
      <c r="BL98" s="25">
        <v>5949</v>
      </c>
      <c r="BS98" s="24" t="s">
        <v>325</v>
      </c>
      <c r="BT98" s="25">
        <v>10005.4</v>
      </c>
      <c r="CB98" s="24" t="s">
        <v>326</v>
      </c>
      <c r="CC98" s="25">
        <v>3768</v>
      </c>
      <c r="CJ98" s="24" t="s">
        <v>327</v>
      </c>
      <c r="CK98" s="25">
        <v>1447</v>
      </c>
    </row>
    <row r="99" spans="1:89" ht="16.2" x14ac:dyDescent="0.3">
      <c r="A99" s="27" t="s">
        <v>328</v>
      </c>
      <c r="B99" s="28">
        <v>2460</v>
      </c>
      <c r="L99" s="24" t="s">
        <v>329</v>
      </c>
      <c r="M99" s="25">
        <v>2460</v>
      </c>
      <c r="V99" s="24" t="s">
        <v>330</v>
      </c>
      <c r="W99" s="25" t="s">
        <v>331</v>
      </c>
      <c r="AD99" s="24" t="s">
        <v>332</v>
      </c>
      <c r="AE99" s="25" t="s">
        <v>333</v>
      </c>
      <c r="AL99" s="24" t="s">
        <v>334</v>
      </c>
      <c r="AM99" s="25" t="s">
        <v>335</v>
      </c>
      <c r="AU99" s="24" t="s">
        <v>336</v>
      </c>
      <c r="AV99" s="25" t="s">
        <v>337</v>
      </c>
      <c r="BC99" s="24" t="s">
        <v>338</v>
      </c>
      <c r="BD99" s="25" t="s">
        <v>339</v>
      </c>
      <c r="BK99" s="24" t="s">
        <v>340</v>
      </c>
      <c r="BL99" s="25" t="s">
        <v>341</v>
      </c>
      <c r="BS99" s="24" t="s">
        <v>342</v>
      </c>
      <c r="BT99" s="25" t="s">
        <v>343</v>
      </c>
      <c r="CB99" s="24" t="s">
        <v>344</v>
      </c>
      <c r="CC99" s="25" t="s">
        <v>345</v>
      </c>
      <c r="CJ99" s="24" t="s">
        <v>346</v>
      </c>
      <c r="CK99" s="25" t="s">
        <v>347</v>
      </c>
    </row>
    <row r="100" spans="1:89" x14ac:dyDescent="0.3">
      <c r="A100" s="27" t="s">
        <v>348</v>
      </c>
      <c r="B100" s="28" t="s">
        <v>349</v>
      </c>
      <c r="L100" s="24" t="s">
        <v>350</v>
      </c>
      <c r="M100" s="25" t="s">
        <v>351</v>
      </c>
      <c r="V100" s="24" t="s">
        <v>352</v>
      </c>
      <c r="W100" s="25" t="s">
        <v>353</v>
      </c>
      <c r="AD100" s="24" t="s">
        <v>354</v>
      </c>
      <c r="AE100" s="25" t="s">
        <v>355</v>
      </c>
      <c r="AL100" s="24" t="s">
        <v>356</v>
      </c>
      <c r="AM100" s="25" t="s">
        <v>357</v>
      </c>
      <c r="AU100" s="24" t="s">
        <v>358</v>
      </c>
      <c r="AV100" s="25" t="s">
        <v>359</v>
      </c>
      <c r="BC100" s="24" t="s">
        <v>360</v>
      </c>
      <c r="BD100" s="25" t="s">
        <v>361</v>
      </c>
      <c r="BK100" s="24" t="s">
        <v>362</v>
      </c>
      <c r="BL100" s="25" t="s">
        <v>363</v>
      </c>
      <c r="BS100" s="24" t="s">
        <v>364</v>
      </c>
      <c r="BT100" s="25" t="s">
        <v>365</v>
      </c>
      <c r="CB100" s="24" t="s">
        <v>366</v>
      </c>
      <c r="CC100" s="25" t="s">
        <v>367</v>
      </c>
      <c r="CJ100" s="24" t="s">
        <v>368</v>
      </c>
      <c r="CK100" s="25" t="s">
        <v>369</v>
      </c>
    </row>
    <row r="101" spans="1:89" x14ac:dyDescent="0.3">
      <c r="A101" s="27" t="s">
        <v>370</v>
      </c>
      <c r="B101" s="28" t="s">
        <v>371</v>
      </c>
      <c r="L101" s="24" t="s">
        <v>372</v>
      </c>
      <c r="M101" s="25" t="s">
        <v>373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zoomScaleNormal="100" workbookViewId="0">
      <selection activeCell="Z15" sqref="Z15:AB15"/>
    </sheetView>
  </sheetViews>
  <sheetFormatPr defaultRowHeight="14.4" x14ac:dyDescent="0.3"/>
  <cols>
    <col min="1" max="1" width="15.44140625" customWidth="1"/>
  </cols>
  <sheetData>
    <row r="1" spans="1:29" ht="25.5" customHeight="1" x14ac:dyDescent="0.3">
      <c r="A1" s="234" t="s">
        <v>374</v>
      </c>
      <c r="B1" s="16"/>
      <c r="C1" s="16"/>
      <c r="D1" s="234" t="s">
        <v>375</v>
      </c>
      <c r="E1" s="234"/>
      <c r="F1" s="234"/>
      <c r="G1" s="234" t="s">
        <v>376</v>
      </c>
      <c r="H1" s="234"/>
      <c r="I1" s="234"/>
      <c r="J1" s="234" t="s">
        <v>377</v>
      </c>
      <c r="K1" s="234"/>
      <c r="L1" s="234"/>
      <c r="AA1" s="16"/>
    </row>
    <row r="2" spans="1:29" ht="79.2" x14ac:dyDescent="0.3">
      <c r="A2" s="234"/>
      <c r="B2" s="16" t="s">
        <v>378</v>
      </c>
      <c r="C2" s="16" t="s">
        <v>379</v>
      </c>
      <c r="D2" s="16" t="s">
        <v>380</v>
      </c>
      <c r="E2" s="1" t="s">
        <v>381</v>
      </c>
      <c r="F2" s="1" t="s">
        <v>382</v>
      </c>
      <c r="G2" s="1" t="s">
        <v>383</v>
      </c>
      <c r="H2" s="1" t="s">
        <v>384</v>
      </c>
      <c r="I2" s="1" t="s">
        <v>385</v>
      </c>
      <c r="J2" s="1" t="s">
        <v>386</v>
      </c>
      <c r="K2" s="1" t="s">
        <v>387</v>
      </c>
      <c r="L2" s="1" t="s">
        <v>388</v>
      </c>
      <c r="N2" s="15" t="s">
        <v>389</v>
      </c>
      <c r="Z2" s="13" t="s">
        <v>390</v>
      </c>
      <c r="AA2" s="16" t="s">
        <v>391</v>
      </c>
      <c r="AB2" s="16" t="s">
        <v>392</v>
      </c>
      <c r="AC2" s="15" t="s">
        <v>393</v>
      </c>
    </row>
    <row r="3" spans="1:29" x14ac:dyDescent="0.3">
      <c r="A3" s="2" t="s">
        <v>394</v>
      </c>
      <c r="B3" s="3">
        <v>76</v>
      </c>
      <c r="C3" s="3">
        <f>B3/2460</f>
        <v>3.0894308943089432E-2</v>
      </c>
      <c r="D3" s="3">
        <f>B3/4524</f>
        <v>1.6799292661361626E-2</v>
      </c>
      <c r="E3" s="3">
        <v>41.1</v>
      </c>
      <c r="F3" s="4">
        <v>117.1</v>
      </c>
      <c r="G3" s="3">
        <v>234</v>
      </c>
      <c r="H3" s="3">
        <v>509</v>
      </c>
      <c r="I3" s="4">
        <v>743</v>
      </c>
      <c r="J3" s="3">
        <v>970</v>
      </c>
      <c r="K3" s="3" t="s">
        <v>395</v>
      </c>
      <c r="L3" s="4">
        <v>970</v>
      </c>
      <c r="N3">
        <v>675.80000000000007</v>
      </c>
      <c r="Z3" s="3">
        <v>76</v>
      </c>
      <c r="AA3" s="3">
        <f>Z3/2460</f>
        <v>3.0894308943089432E-2</v>
      </c>
      <c r="AB3" s="3">
        <f>Z3/4524</f>
        <v>1.6799292661361626E-2</v>
      </c>
      <c r="AC3">
        <v>675.80000000000007</v>
      </c>
    </row>
    <row r="4" spans="1:29" x14ac:dyDescent="0.3">
      <c r="A4" s="2" t="s">
        <v>396</v>
      </c>
      <c r="B4" s="3">
        <v>77</v>
      </c>
      <c r="C4" s="3">
        <f t="shared" ref="C4:C54" si="0">B4/2460</f>
        <v>3.1300813008130084E-2</v>
      </c>
      <c r="D4" s="3">
        <f t="shared" ref="D4:D54" si="1">B4/4524</f>
        <v>1.7020335985853226E-2</v>
      </c>
      <c r="E4" s="3">
        <v>20.9</v>
      </c>
      <c r="F4" s="4">
        <v>97.9</v>
      </c>
      <c r="G4" s="3">
        <v>192</v>
      </c>
      <c r="H4" s="3">
        <v>422</v>
      </c>
      <c r="I4" s="4">
        <v>614</v>
      </c>
      <c r="J4" s="3">
        <v>839</v>
      </c>
      <c r="K4" s="3" t="s">
        <v>397</v>
      </c>
      <c r="L4" s="4">
        <v>839</v>
      </c>
      <c r="N4">
        <v>736.4</v>
      </c>
      <c r="Z4" s="3">
        <v>77</v>
      </c>
      <c r="AA4" s="3">
        <f t="shared" ref="AA4:AA53" si="2">Z4/2460</f>
        <v>3.1300813008130084E-2</v>
      </c>
      <c r="AB4" s="3">
        <f t="shared" ref="AB4:AB6" si="3">Z4/4524</f>
        <v>1.7020335985853226E-2</v>
      </c>
      <c r="AC4">
        <v>736.4</v>
      </c>
    </row>
    <row r="5" spans="1:29" x14ac:dyDescent="0.3">
      <c r="A5" s="2" t="s">
        <v>398</v>
      </c>
      <c r="B5" s="3">
        <v>58</v>
      </c>
      <c r="C5" s="3">
        <f t="shared" si="0"/>
        <v>2.3577235772357725E-2</v>
      </c>
      <c r="D5" s="3">
        <f t="shared" si="1"/>
        <v>1.282051282051282E-2</v>
      </c>
      <c r="E5" s="3">
        <v>44.5</v>
      </c>
      <c r="F5" s="4">
        <v>102.5</v>
      </c>
      <c r="G5" s="3">
        <v>217</v>
      </c>
      <c r="H5" s="3">
        <v>473</v>
      </c>
      <c r="I5" s="4">
        <v>690</v>
      </c>
      <c r="J5" s="3">
        <v>675</v>
      </c>
      <c r="K5" s="3" t="s">
        <v>399</v>
      </c>
      <c r="L5" s="4">
        <v>675</v>
      </c>
      <c r="N5">
        <v>570.4</v>
      </c>
      <c r="Z5" s="3">
        <v>58</v>
      </c>
      <c r="AA5" s="3">
        <f t="shared" si="2"/>
        <v>2.3577235772357725E-2</v>
      </c>
      <c r="AB5" s="3">
        <f t="shared" si="3"/>
        <v>1.282051282051282E-2</v>
      </c>
      <c r="AC5">
        <v>570.4</v>
      </c>
    </row>
    <row r="6" spans="1:29" x14ac:dyDescent="0.3">
      <c r="A6" s="2" t="s">
        <v>400</v>
      </c>
      <c r="B6" s="3">
        <v>27</v>
      </c>
      <c r="C6" s="3">
        <f t="shared" si="0"/>
        <v>1.097560975609756E-2</v>
      </c>
      <c r="D6" s="3">
        <f t="shared" si="1"/>
        <v>5.9681697612732091E-3</v>
      </c>
      <c r="E6" s="3">
        <v>32.799999999999997</v>
      </c>
      <c r="F6" s="4">
        <v>59.8</v>
      </c>
      <c r="G6" s="3">
        <v>210</v>
      </c>
      <c r="H6" s="3">
        <v>460</v>
      </c>
      <c r="I6" s="4">
        <v>670</v>
      </c>
      <c r="J6" s="3">
        <v>649</v>
      </c>
      <c r="K6" s="3" t="s">
        <v>401</v>
      </c>
      <c r="L6" s="4">
        <v>649</v>
      </c>
      <c r="N6">
        <v>190</v>
      </c>
      <c r="Z6" s="3">
        <v>27</v>
      </c>
      <c r="AA6" s="3">
        <f t="shared" si="2"/>
        <v>1.097560975609756E-2</v>
      </c>
      <c r="AB6" s="3">
        <f t="shared" si="3"/>
        <v>5.9681697612732091E-3</v>
      </c>
      <c r="AC6">
        <v>190</v>
      </c>
    </row>
    <row r="7" spans="1:29" x14ac:dyDescent="0.3">
      <c r="A7" s="2" t="s">
        <v>402</v>
      </c>
      <c r="B7" s="3"/>
      <c r="C7" s="3">
        <f t="shared" si="0"/>
        <v>0</v>
      </c>
      <c r="D7" s="3"/>
      <c r="E7" s="3">
        <v>21.3</v>
      </c>
      <c r="F7" s="4">
        <v>21.3</v>
      </c>
      <c r="G7" s="3">
        <v>112</v>
      </c>
      <c r="H7" s="3">
        <v>350</v>
      </c>
      <c r="I7" s="4">
        <v>462</v>
      </c>
      <c r="J7" s="3">
        <v>380</v>
      </c>
      <c r="K7" s="3" t="s">
        <v>403</v>
      </c>
      <c r="L7" s="4">
        <v>380</v>
      </c>
      <c r="N7">
        <v>0</v>
      </c>
      <c r="Z7" s="3"/>
      <c r="AA7" s="3">
        <f t="shared" si="2"/>
        <v>0</v>
      </c>
      <c r="AB7" s="3"/>
      <c r="AC7">
        <v>0</v>
      </c>
    </row>
    <row r="8" spans="1:29" x14ac:dyDescent="0.3">
      <c r="A8" s="2" t="s">
        <v>404</v>
      </c>
      <c r="B8" s="3"/>
      <c r="C8" s="3">
        <f t="shared" si="0"/>
        <v>0</v>
      </c>
      <c r="D8" s="3"/>
      <c r="E8" s="3">
        <v>35.700000000000003</v>
      </c>
      <c r="F8" s="4">
        <v>35.700000000000003</v>
      </c>
      <c r="G8" s="3">
        <v>195</v>
      </c>
      <c r="H8" s="3">
        <v>423</v>
      </c>
      <c r="I8" s="4">
        <v>618</v>
      </c>
      <c r="J8" s="3">
        <v>222</v>
      </c>
      <c r="K8" s="3" t="s">
        <v>405</v>
      </c>
      <c r="L8" s="4">
        <v>222</v>
      </c>
      <c r="N8">
        <v>0</v>
      </c>
      <c r="Z8" s="3"/>
      <c r="AA8" s="3">
        <f t="shared" si="2"/>
        <v>0</v>
      </c>
      <c r="AB8" s="3"/>
      <c r="AC8">
        <v>0</v>
      </c>
    </row>
    <row r="9" spans="1:29" x14ac:dyDescent="0.3">
      <c r="A9" s="2" t="s">
        <v>406</v>
      </c>
      <c r="B9" s="3"/>
      <c r="C9" s="3">
        <f t="shared" si="0"/>
        <v>0</v>
      </c>
      <c r="D9" s="3"/>
      <c r="E9" s="3">
        <v>30.2</v>
      </c>
      <c r="F9" s="4">
        <v>30.2</v>
      </c>
      <c r="G9" s="3">
        <v>181</v>
      </c>
      <c r="H9" s="3">
        <v>394</v>
      </c>
      <c r="I9" s="4">
        <v>575</v>
      </c>
      <c r="J9" s="3">
        <v>215</v>
      </c>
      <c r="K9" s="3" t="s">
        <v>407</v>
      </c>
      <c r="L9" s="4">
        <v>215</v>
      </c>
      <c r="N9">
        <v>0</v>
      </c>
      <c r="Z9" s="3"/>
      <c r="AA9" s="3">
        <f t="shared" si="2"/>
        <v>0</v>
      </c>
      <c r="AB9" s="3"/>
      <c r="AC9">
        <v>0</v>
      </c>
    </row>
    <row r="10" spans="1:29" x14ac:dyDescent="0.3">
      <c r="A10" s="2" t="s">
        <v>408</v>
      </c>
      <c r="B10" s="3"/>
      <c r="C10" s="3">
        <f t="shared" si="0"/>
        <v>0</v>
      </c>
      <c r="D10" s="3"/>
      <c r="E10" s="3">
        <v>36.299999999999997</v>
      </c>
      <c r="F10" s="4">
        <v>36.299999999999997</v>
      </c>
      <c r="G10" s="3">
        <v>181</v>
      </c>
      <c r="H10" s="3">
        <v>394</v>
      </c>
      <c r="I10" s="4">
        <v>575</v>
      </c>
      <c r="J10" s="3">
        <v>222</v>
      </c>
      <c r="K10" s="3" t="s">
        <v>409</v>
      </c>
      <c r="L10" s="4">
        <v>222</v>
      </c>
      <c r="N10">
        <v>0</v>
      </c>
      <c r="Z10" s="3"/>
      <c r="AA10" s="3">
        <f t="shared" si="2"/>
        <v>0</v>
      </c>
      <c r="AB10" s="3"/>
      <c r="AC10">
        <v>0</v>
      </c>
    </row>
    <row r="11" spans="1:29" x14ac:dyDescent="0.3">
      <c r="A11" s="2" t="s">
        <v>410</v>
      </c>
      <c r="B11" s="3"/>
      <c r="C11" s="3">
        <f t="shared" si="0"/>
        <v>0</v>
      </c>
      <c r="D11" s="3"/>
      <c r="E11" s="3">
        <v>26.7</v>
      </c>
      <c r="F11" s="4">
        <v>26.7</v>
      </c>
      <c r="G11" s="3">
        <v>140</v>
      </c>
      <c r="H11" s="3">
        <v>292</v>
      </c>
      <c r="I11" s="4">
        <v>432</v>
      </c>
      <c r="J11" s="3">
        <v>291</v>
      </c>
      <c r="K11" s="3" t="s">
        <v>411</v>
      </c>
      <c r="L11" s="4">
        <v>291</v>
      </c>
      <c r="N11">
        <v>0</v>
      </c>
      <c r="Z11" s="3"/>
      <c r="AA11" s="3">
        <f t="shared" si="2"/>
        <v>0</v>
      </c>
      <c r="AB11" s="3"/>
      <c r="AC11">
        <v>0</v>
      </c>
    </row>
    <row r="12" spans="1:29" x14ac:dyDescent="0.3">
      <c r="A12" s="2" t="s">
        <v>412</v>
      </c>
      <c r="B12" s="3">
        <v>21.1</v>
      </c>
      <c r="C12" s="3">
        <f t="shared" si="0"/>
        <v>8.5772357723577237E-3</v>
      </c>
      <c r="D12" s="3">
        <f t="shared" si="1"/>
        <v>4.6640141467727677E-3</v>
      </c>
      <c r="E12" s="3">
        <v>27.8</v>
      </c>
      <c r="F12" s="4">
        <v>48.9</v>
      </c>
      <c r="G12" s="3">
        <v>142</v>
      </c>
      <c r="H12" s="3">
        <v>300</v>
      </c>
      <c r="I12" s="4">
        <v>442</v>
      </c>
      <c r="J12" s="3">
        <v>416</v>
      </c>
      <c r="K12" s="3" t="s">
        <v>413</v>
      </c>
      <c r="L12" s="4">
        <v>416</v>
      </c>
      <c r="N12">
        <v>202.3</v>
      </c>
      <c r="Z12" s="3">
        <v>21.1</v>
      </c>
      <c r="AA12" s="3">
        <f t="shared" si="2"/>
        <v>8.5772357723577237E-3</v>
      </c>
      <c r="AB12" s="3">
        <f t="shared" ref="AB12:AB19" si="4">Z12/4524</f>
        <v>4.6640141467727677E-3</v>
      </c>
      <c r="AC12">
        <v>202.3</v>
      </c>
    </row>
    <row r="13" spans="1:29" x14ac:dyDescent="0.3">
      <c r="A13" s="2" t="s">
        <v>414</v>
      </c>
      <c r="B13" s="3">
        <v>49</v>
      </c>
      <c r="C13" s="3">
        <f t="shared" si="0"/>
        <v>1.9918699186991871E-2</v>
      </c>
      <c r="D13" s="3">
        <f t="shared" si="1"/>
        <v>1.0831122900088417E-2</v>
      </c>
      <c r="E13" s="3">
        <v>25.2</v>
      </c>
      <c r="F13" s="4">
        <v>74.2</v>
      </c>
      <c r="G13" s="3">
        <v>148</v>
      </c>
      <c r="H13" s="3">
        <v>295</v>
      </c>
      <c r="I13" s="4">
        <v>443</v>
      </c>
      <c r="J13" s="3">
        <v>609</v>
      </c>
      <c r="K13" s="3" t="s">
        <v>415</v>
      </c>
      <c r="L13" s="4">
        <v>609</v>
      </c>
      <c r="N13">
        <v>471</v>
      </c>
      <c r="Z13" s="3">
        <v>49</v>
      </c>
      <c r="AA13" s="3">
        <f t="shared" si="2"/>
        <v>1.9918699186991871E-2</v>
      </c>
      <c r="AB13" s="3">
        <f t="shared" si="4"/>
        <v>1.0831122900088417E-2</v>
      </c>
      <c r="AC13">
        <v>471</v>
      </c>
    </row>
    <row r="14" spans="1:29" x14ac:dyDescent="0.3">
      <c r="A14" s="2" t="s">
        <v>416</v>
      </c>
      <c r="B14" s="3">
        <v>51.6</v>
      </c>
      <c r="C14" s="3">
        <f t="shared" si="0"/>
        <v>2.0975609756097562E-2</v>
      </c>
      <c r="D14" s="3">
        <f t="shared" si="1"/>
        <v>1.1405835543766578E-2</v>
      </c>
      <c r="E14" s="3">
        <v>27.4</v>
      </c>
      <c r="F14" s="4">
        <v>79</v>
      </c>
      <c r="G14" s="3">
        <v>149</v>
      </c>
      <c r="H14" s="3">
        <v>298</v>
      </c>
      <c r="I14" s="4">
        <v>447</v>
      </c>
      <c r="J14" s="3">
        <v>622</v>
      </c>
      <c r="K14" s="3" t="s">
        <v>417</v>
      </c>
      <c r="L14" s="4">
        <v>622</v>
      </c>
      <c r="N14">
        <v>523.9</v>
      </c>
      <c r="Z14" s="3">
        <v>51.6</v>
      </c>
      <c r="AA14" s="3">
        <f t="shared" si="2"/>
        <v>2.0975609756097562E-2</v>
      </c>
      <c r="AB14" s="3">
        <f t="shared" si="4"/>
        <v>1.1405835543766578E-2</v>
      </c>
      <c r="AC14">
        <v>523.9</v>
      </c>
    </row>
    <row r="15" spans="1:29" ht="26.4" x14ac:dyDescent="0.3">
      <c r="A15" s="5" t="s">
        <v>418</v>
      </c>
      <c r="B15" s="6">
        <v>359.7</v>
      </c>
      <c r="C15" s="3">
        <f t="shared" si="0"/>
        <v>0.14621951219512194</v>
      </c>
      <c r="D15" s="3">
        <f t="shared" si="1"/>
        <v>7.9509283819628643E-2</v>
      </c>
      <c r="E15" s="6">
        <v>369.9</v>
      </c>
      <c r="F15" s="6">
        <v>729.6</v>
      </c>
      <c r="G15" s="6">
        <v>2101</v>
      </c>
      <c r="H15" s="6">
        <v>4610</v>
      </c>
      <c r="I15" s="6">
        <v>6711</v>
      </c>
      <c r="J15" s="6">
        <v>6110</v>
      </c>
      <c r="K15" s="6">
        <v>0</v>
      </c>
      <c r="L15" s="6">
        <v>6110</v>
      </c>
      <c r="N15">
        <v>3369.8</v>
      </c>
      <c r="Z15" s="6"/>
      <c r="AA15" s="3"/>
      <c r="AB15" s="3"/>
    </row>
    <row r="16" spans="1:29" x14ac:dyDescent="0.3">
      <c r="A16" s="2" t="s">
        <v>419</v>
      </c>
      <c r="B16" s="3">
        <v>68.3</v>
      </c>
      <c r="C16" s="3">
        <f t="shared" si="0"/>
        <v>2.7764227642276422E-2</v>
      </c>
      <c r="D16" s="3">
        <f t="shared" si="1"/>
        <v>1.5097259062776303E-2</v>
      </c>
      <c r="E16" s="3">
        <v>28.5</v>
      </c>
      <c r="F16" s="4">
        <v>96.8</v>
      </c>
      <c r="G16" s="3">
        <v>149</v>
      </c>
      <c r="H16" s="3">
        <v>298</v>
      </c>
      <c r="I16" s="4">
        <v>447</v>
      </c>
      <c r="J16" s="3">
        <v>655</v>
      </c>
      <c r="K16" s="3" t="s">
        <v>420</v>
      </c>
      <c r="L16" s="4">
        <v>655</v>
      </c>
      <c r="N16">
        <v>719.19999999999993</v>
      </c>
      <c r="Z16" s="3">
        <v>68.3</v>
      </c>
      <c r="AA16" s="3">
        <f t="shared" si="2"/>
        <v>2.7764227642276422E-2</v>
      </c>
      <c r="AB16" s="3">
        <f t="shared" si="4"/>
        <v>1.5097259062776303E-2</v>
      </c>
      <c r="AC16">
        <v>719.19999999999993</v>
      </c>
    </row>
    <row r="17" spans="1:29" x14ac:dyDescent="0.3">
      <c r="A17" s="2" t="s">
        <v>421</v>
      </c>
      <c r="B17" s="3">
        <v>79.900000000000006</v>
      </c>
      <c r="C17" s="3">
        <f t="shared" si="0"/>
        <v>3.2479674796747973E-2</v>
      </c>
      <c r="D17" s="3">
        <f t="shared" si="1"/>
        <v>1.7661361626878869E-2</v>
      </c>
      <c r="E17" s="3">
        <v>27.3</v>
      </c>
      <c r="F17" s="4">
        <v>107.2</v>
      </c>
      <c r="G17" s="3">
        <v>136</v>
      </c>
      <c r="H17" s="3">
        <v>273</v>
      </c>
      <c r="I17" s="4">
        <v>409</v>
      </c>
      <c r="J17" s="3">
        <v>478</v>
      </c>
      <c r="K17" s="3" t="s">
        <v>422</v>
      </c>
      <c r="L17" s="4">
        <v>478</v>
      </c>
      <c r="N17">
        <v>838.09999999999991</v>
      </c>
      <c r="Z17" s="3">
        <v>79.900000000000006</v>
      </c>
      <c r="AA17" s="3">
        <f t="shared" si="2"/>
        <v>3.2479674796747973E-2</v>
      </c>
      <c r="AB17" s="3">
        <f t="shared" si="4"/>
        <v>1.7661361626878869E-2</v>
      </c>
      <c r="AC17">
        <v>838.09999999999991</v>
      </c>
    </row>
    <row r="18" spans="1:29" x14ac:dyDescent="0.3">
      <c r="A18" s="2" t="s">
        <v>423</v>
      </c>
      <c r="B18" s="3">
        <v>50.8</v>
      </c>
      <c r="C18" s="3">
        <f t="shared" si="0"/>
        <v>2.0650406504065039E-2</v>
      </c>
      <c r="D18" s="3">
        <f t="shared" si="1"/>
        <v>1.1229000884173296E-2</v>
      </c>
      <c r="E18" s="3">
        <v>26.2</v>
      </c>
      <c r="F18" s="4">
        <v>77</v>
      </c>
      <c r="G18" s="3">
        <v>140</v>
      </c>
      <c r="H18" s="3">
        <v>280</v>
      </c>
      <c r="I18" s="4">
        <v>420</v>
      </c>
      <c r="J18" s="3">
        <v>700</v>
      </c>
      <c r="K18" s="3" t="s">
        <v>424</v>
      </c>
      <c r="L18" s="4">
        <v>700</v>
      </c>
      <c r="N18">
        <v>530.1</v>
      </c>
      <c r="Z18" s="3">
        <v>50.8</v>
      </c>
      <c r="AA18" s="3">
        <f t="shared" si="2"/>
        <v>2.0650406504065039E-2</v>
      </c>
      <c r="AB18" s="3">
        <f t="shared" si="4"/>
        <v>1.1229000884173296E-2</v>
      </c>
      <c r="AC18">
        <v>530.1</v>
      </c>
    </row>
    <row r="19" spans="1:29" x14ac:dyDescent="0.3">
      <c r="A19" s="2" t="s">
        <v>425</v>
      </c>
      <c r="B19" s="3">
        <v>17.600000000000001</v>
      </c>
      <c r="C19" s="3">
        <f t="shared" si="0"/>
        <v>7.154471544715448E-3</v>
      </c>
      <c r="D19" s="3">
        <f t="shared" si="1"/>
        <v>3.8903625110521664E-3</v>
      </c>
      <c r="E19" s="3">
        <v>29.1</v>
      </c>
      <c r="F19" s="4">
        <v>46.7</v>
      </c>
      <c r="G19" s="3">
        <v>136</v>
      </c>
      <c r="H19" s="3">
        <v>273</v>
      </c>
      <c r="I19" s="4">
        <v>409</v>
      </c>
      <c r="J19" s="3">
        <v>492</v>
      </c>
      <c r="K19" s="3" t="s">
        <v>426</v>
      </c>
      <c r="L19" s="4">
        <v>492</v>
      </c>
      <c r="N19">
        <v>118.80000000000001</v>
      </c>
      <c r="Z19" s="3">
        <v>17.600000000000001</v>
      </c>
      <c r="AA19" s="3">
        <f t="shared" si="2"/>
        <v>7.154471544715448E-3</v>
      </c>
      <c r="AB19" s="3">
        <f t="shared" si="4"/>
        <v>3.8903625110521664E-3</v>
      </c>
      <c r="AC19">
        <v>118.80000000000001</v>
      </c>
    </row>
    <row r="20" spans="1:29" x14ac:dyDescent="0.3">
      <c r="A20" s="2" t="s">
        <v>427</v>
      </c>
      <c r="B20" s="3"/>
      <c r="C20" s="3">
        <f t="shared" si="0"/>
        <v>0</v>
      </c>
      <c r="D20" s="3"/>
      <c r="E20" s="3">
        <v>36.1</v>
      </c>
      <c r="F20" s="4">
        <v>36.1</v>
      </c>
      <c r="G20" s="3">
        <v>141</v>
      </c>
      <c r="H20" s="3">
        <v>282</v>
      </c>
      <c r="I20" s="4">
        <v>423</v>
      </c>
      <c r="J20" s="3">
        <v>245</v>
      </c>
      <c r="K20" s="3" t="s">
        <v>428</v>
      </c>
      <c r="L20" s="4">
        <v>245</v>
      </c>
      <c r="N20">
        <v>0</v>
      </c>
      <c r="Z20" s="3"/>
      <c r="AA20" s="3">
        <f t="shared" si="2"/>
        <v>0</v>
      </c>
      <c r="AB20" s="3"/>
      <c r="AC20">
        <v>0</v>
      </c>
    </row>
    <row r="21" spans="1:29" x14ac:dyDescent="0.3">
      <c r="A21" s="2" t="s">
        <v>429</v>
      </c>
      <c r="B21" s="3"/>
      <c r="C21" s="3">
        <f t="shared" si="0"/>
        <v>0</v>
      </c>
      <c r="D21" s="3"/>
      <c r="E21" s="3">
        <v>16.7</v>
      </c>
      <c r="F21" s="4">
        <v>16.7</v>
      </c>
      <c r="G21" s="3">
        <v>70</v>
      </c>
      <c r="H21" s="3">
        <v>284</v>
      </c>
      <c r="I21" s="4">
        <v>354</v>
      </c>
      <c r="J21" s="3">
        <v>240</v>
      </c>
      <c r="K21" s="3" t="s">
        <v>430</v>
      </c>
      <c r="L21" s="4">
        <v>240</v>
      </c>
      <c r="N21">
        <v>0</v>
      </c>
      <c r="Z21" s="3"/>
      <c r="AA21" s="3">
        <f t="shared" si="2"/>
        <v>0</v>
      </c>
      <c r="AB21" s="3"/>
      <c r="AC21">
        <v>0</v>
      </c>
    </row>
    <row r="22" spans="1:29" x14ac:dyDescent="0.3">
      <c r="A22" s="2" t="s">
        <v>431</v>
      </c>
      <c r="B22" s="3"/>
      <c r="C22" s="3">
        <f t="shared" si="0"/>
        <v>0</v>
      </c>
      <c r="D22" s="3"/>
      <c r="E22" s="3">
        <v>23.2</v>
      </c>
      <c r="F22" s="4">
        <v>23.2</v>
      </c>
      <c r="G22" s="3">
        <v>153</v>
      </c>
      <c r="H22" s="3">
        <v>306</v>
      </c>
      <c r="I22" s="4">
        <v>459</v>
      </c>
      <c r="J22" s="3">
        <v>303</v>
      </c>
      <c r="K22" s="3" t="s">
        <v>432</v>
      </c>
      <c r="L22" s="4">
        <v>303</v>
      </c>
      <c r="N22">
        <v>0</v>
      </c>
      <c r="Z22" s="3"/>
      <c r="AA22" s="3">
        <f t="shared" si="2"/>
        <v>0</v>
      </c>
      <c r="AB22" s="3"/>
      <c r="AC22">
        <v>0</v>
      </c>
    </row>
    <row r="23" spans="1:29" x14ac:dyDescent="0.3">
      <c r="A23" s="2" t="s">
        <v>433</v>
      </c>
      <c r="B23" s="3"/>
      <c r="C23" s="3">
        <f t="shared" si="0"/>
        <v>0</v>
      </c>
      <c r="D23" s="3"/>
      <c r="E23" s="3">
        <v>24.4</v>
      </c>
      <c r="F23" s="4">
        <v>24.4</v>
      </c>
      <c r="G23" s="3">
        <v>153</v>
      </c>
      <c r="H23" s="3">
        <v>306</v>
      </c>
      <c r="I23" s="4">
        <v>459</v>
      </c>
      <c r="J23" s="3">
        <v>321</v>
      </c>
      <c r="K23" s="3" t="s">
        <v>434</v>
      </c>
      <c r="L23" s="4">
        <v>321</v>
      </c>
      <c r="N23">
        <v>0</v>
      </c>
      <c r="Z23" s="3"/>
      <c r="AA23" s="3">
        <f t="shared" si="2"/>
        <v>0</v>
      </c>
      <c r="AB23" s="3"/>
      <c r="AC23">
        <v>0</v>
      </c>
    </row>
    <row r="24" spans="1:29" x14ac:dyDescent="0.3">
      <c r="A24" s="2" t="s">
        <v>435</v>
      </c>
      <c r="B24" s="3"/>
      <c r="C24" s="3">
        <f t="shared" si="0"/>
        <v>0</v>
      </c>
      <c r="D24" s="3"/>
      <c r="E24" s="3">
        <v>30.5</v>
      </c>
      <c r="F24" s="4">
        <v>30.5</v>
      </c>
      <c r="G24" s="3">
        <v>145</v>
      </c>
      <c r="H24" s="3">
        <v>290</v>
      </c>
      <c r="I24" s="4">
        <v>435</v>
      </c>
      <c r="J24" s="3">
        <v>447</v>
      </c>
      <c r="K24" s="3" t="s">
        <v>436</v>
      </c>
      <c r="L24" s="4">
        <v>447</v>
      </c>
      <c r="N24">
        <v>0</v>
      </c>
      <c r="Z24" s="3"/>
      <c r="AA24" s="3">
        <f t="shared" si="2"/>
        <v>0</v>
      </c>
      <c r="AB24" s="3"/>
      <c r="AC24">
        <v>0</v>
      </c>
    </row>
    <row r="25" spans="1:29" x14ac:dyDescent="0.3">
      <c r="A25" s="2" t="s">
        <v>437</v>
      </c>
      <c r="B25" s="3">
        <v>14.9</v>
      </c>
      <c r="C25" s="3">
        <f t="shared" si="0"/>
        <v>6.0569105691056909E-3</v>
      </c>
      <c r="D25" s="3">
        <f t="shared" si="1"/>
        <v>3.2935455349248455E-3</v>
      </c>
      <c r="E25" s="3">
        <v>22.4</v>
      </c>
      <c r="F25" s="4">
        <v>37.299999999999997</v>
      </c>
      <c r="G25" s="3">
        <v>149</v>
      </c>
      <c r="H25" s="3">
        <v>298</v>
      </c>
      <c r="I25" s="4">
        <v>447</v>
      </c>
      <c r="J25" s="3">
        <v>568</v>
      </c>
      <c r="K25" s="3" t="s">
        <v>438</v>
      </c>
      <c r="L25" s="4">
        <v>568</v>
      </c>
      <c r="N25">
        <v>187</v>
      </c>
      <c r="Z25" s="3">
        <v>14.9</v>
      </c>
      <c r="AA25" s="3">
        <f t="shared" si="2"/>
        <v>6.0569105691056909E-3</v>
      </c>
      <c r="AB25" s="3">
        <f t="shared" ref="AB25:AB32" si="5">Z25/4524</f>
        <v>3.2935455349248455E-3</v>
      </c>
      <c r="AC25">
        <v>187</v>
      </c>
    </row>
    <row r="26" spans="1:29" x14ac:dyDescent="0.3">
      <c r="A26" s="2" t="s">
        <v>439</v>
      </c>
      <c r="B26" s="3">
        <v>39</v>
      </c>
      <c r="C26" s="3">
        <f t="shared" si="0"/>
        <v>1.5853658536585366E-2</v>
      </c>
      <c r="D26" s="3">
        <f t="shared" si="1"/>
        <v>8.6206896551724137E-3</v>
      </c>
      <c r="E26" s="3">
        <v>30.8</v>
      </c>
      <c r="F26" s="4">
        <v>69.8</v>
      </c>
      <c r="G26" s="3">
        <v>138</v>
      </c>
      <c r="H26" s="3">
        <v>275</v>
      </c>
      <c r="I26" s="4">
        <v>413</v>
      </c>
      <c r="J26" s="3">
        <v>758</v>
      </c>
      <c r="K26" s="3" t="s">
        <v>440</v>
      </c>
      <c r="L26" s="4">
        <v>758</v>
      </c>
      <c r="N26">
        <v>435</v>
      </c>
      <c r="Z26" s="3">
        <v>39</v>
      </c>
      <c r="AA26" s="3">
        <f t="shared" si="2"/>
        <v>1.5853658536585366E-2</v>
      </c>
      <c r="AB26" s="3">
        <f t="shared" si="5"/>
        <v>8.6206896551724137E-3</v>
      </c>
      <c r="AC26">
        <v>435</v>
      </c>
    </row>
    <row r="27" spans="1:29" x14ac:dyDescent="0.3">
      <c r="A27" s="2" t="s">
        <v>441</v>
      </c>
      <c r="B27" s="3">
        <v>72.099999999999994</v>
      </c>
      <c r="C27" s="3">
        <f t="shared" si="0"/>
        <v>2.930894308943089E-2</v>
      </c>
      <c r="D27" s="3">
        <f t="shared" si="1"/>
        <v>1.5937223695844386E-2</v>
      </c>
      <c r="E27" s="3">
        <v>34.4</v>
      </c>
      <c r="F27" s="4">
        <v>106.5</v>
      </c>
      <c r="G27" s="3">
        <v>141</v>
      </c>
      <c r="H27" s="3">
        <v>282</v>
      </c>
      <c r="I27" s="4">
        <v>423</v>
      </c>
      <c r="J27" s="3">
        <v>804</v>
      </c>
      <c r="K27" s="3" t="s">
        <v>442</v>
      </c>
      <c r="L27" s="4">
        <v>804</v>
      </c>
      <c r="N27">
        <v>734.69999999999993</v>
      </c>
      <c r="Z27" s="3">
        <v>72.099999999999994</v>
      </c>
      <c r="AA27" s="3">
        <f t="shared" si="2"/>
        <v>2.930894308943089E-2</v>
      </c>
      <c r="AB27" s="3">
        <f t="shared" si="5"/>
        <v>1.5937223695844386E-2</v>
      </c>
      <c r="AC27">
        <v>734.69999999999993</v>
      </c>
    </row>
    <row r="28" spans="1:29" ht="26.4" x14ac:dyDescent="0.3">
      <c r="A28" s="5" t="s">
        <v>443</v>
      </c>
      <c r="B28" s="6">
        <v>342.6</v>
      </c>
      <c r="C28" s="3">
        <f t="shared" si="0"/>
        <v>0.13926829268292684</v>
      </c>
      <c r="D28" s="3">
        <f t="shared" si="1"/>
        <v>7.5729442970822292E-2</v>
      </c>
      <c r="E28" s="6">
        <v>329.6</v>
      </c>
      <c r="F28" s="6">
        <v>672.2</v>
      </c>
      <c r="G28" s="6">
        <v>1651</v>
      </c>
      <c r="H28" s="6">
        <v>3447</v>
      </c>
      <c r="I28" s="6">
        <v>5098</v>
      </c>
      <c r="J28" s="6">
        <v>6011</v>
      </c>
      <c r="K28" s="6">
        <v>0</v>
      </c>
      <c r="L28" s="6">
        <v>6011</v>
      </c>
      <c r="N28">
        <v>3562.8999999999996</v>
      </c>
      <c r="Z28" s="6"/>
      <c r="AA28" s="3"/>
      <c r="AB28" s="3"/>
    </row>
    <row r="29" spans="1:29" x14ac:dyDescent="0.3">
      <c r="A29" s="2" t="s">
        <v>444</v>
      </c>
      <c r="B29" s="3">
        <v>79</v>
      </c>
      <c r="C29" s="3">
        <f t="shared" si="0"/>
        <v>3.2113821138211381E-2</v>
      </c>
      <c r="D29" s="3">
        <f t="shared" si="1"/>
        <v>1.7462422634836428E-2</v>
      </c>
      <c r="E29" s="3">
        <v>35.1</v>
      </c>
      <c r="F29" s="4">
        <v>114.1</v>
      </c>
      <c r="G29" s="3">
        <v>141</v>
      </c>
      <c r="H29" s="3">
        <v>282</v>
      </c>
      <c r="I29" s="4">
        <v>423</v>
      </c>
      <c r="J29" s="3">
        <v>803</v>
      </c>
      <c r="K29" s="3" t="s">
        <v>445</v>
      </c>
      <c r="L29" s="4">
        <v>803</v>
      </c>
      <c r="N29">
        <v>790.5</v>
      </c>
      <c r="Z29" s="3">
        <v>79</v>
      </c>
      <c r="AA29" s="3">
        <f t="shared" si="2"/>
        <v>3.2113821138211381E-2</v>
      </c>
      <c r="AB29" s="3">
        <f t="shared" si="5"/>
        <v>1.7462422634836428E-2</v>
      </c>
      <c r="AC29">
        <v>790.5</v>
      </c>
    </row>
    <row r="30" spans="1:29" x14ac:dyDescent="0.3">
      <c r="A30" s="2" t="s">
        <v>446</v>
      </c>
      <c r="B30" s="3">
        <v>53.9</v>
      </c>
      <c r="C30" s="3">
        <f t="shared" si="0"/>
        <v>2.1910569105691058E-2</v>
      </c>
      <c r="D30" s="3">
        <f t="shared" si="1"/>
        <v>1.191423519009726E-2</v>
      </c>
      <c r="E30" s="3">
        <v>28.9</v>
      </c>
      <c r="F30" s="4">
        <v>82.8</v>
      </c>
      <c r="G30" s="3">
        <v>127</v>
      </c>
      <c r="H30" s="3">
        <v>255</v>
      </c>
      <c r="I30" s="4">
        <v>382</v>
      </c>
      <c r="J30" s="3">
        <v>732</v>
      </c>
      <c r="K30" s="3" t="s">
        <v>447</v>
      </c>
      <c r="L30" s="4">
        <v>732</v>
      </c>
      <c r="N30">
        <v>557.19999999999993</v>
      </c>
      <c r="Z30" s="3">
        <v>53.9</v>
      </c>
      <c r="AA30" s="3">
        <f t="shared" si="2"/>
        <v>2.1910569105691058E-2</v>
      </c>
      <c r="AB30" s="3">
        <f t="shared" si="5"/>
        <v>1.191423519009726E-2</v>
      </c>
      <c r="AC30">
        <v>557.19999999999993</v>
      </c>
    </row>
    <row r="31" spans="1:29" x14ac:dyDescent="0.3">
      <c r="A31" s="2" t="s">
        <v>448</v>
      </c>
      <c r="B31" s="3">
        <v>68.400000000000006</v>
      </c>
      <c r="C31" s="3">
        <f t="shared" si="0"/>
        <v>2.7804878048780492E-2</v>
      </c>
      <c r="D31" s="3">
        <f t="shared" si="1"/>
        <v>1.5119363395225465E-2</v>
      </c>
      <c r="E31" s="3">
        <v>20.9</v>
      </c>
      <c r="F31" s="4">
        <v>89.3</v>
      </c>
      <c r="G31" s="3">
        <v>137</v>
      </c>
      <c r="H31" s="3">
        <v>274</v>
      </c>
      <c r="I31" s="4">
        <v>411</v>
      </c>
      <c r="J31" s="3">
        <v>679</v>
      </c>
      <c r="K31" s="3" t="s">
        <v>449</v>
      </c>
      <c r="L31" s="4">
        <v>679</v>
      </c>
      <c r="N31">
        <v>713</v>
      </c>
      <c r="Z31" s="3">
        <v>68.400000000000006</v>
      </c>
      <c r="AA31" s="3">
        <f t="shared" si="2"/>
        <v>2.7804878048780492E-2</v>
      </c>
      <c r="AB31" s="3">
        <f t="shared" si="5"/>
        <v>1.5119363395225465E-2</v>
      </c>
      <c r="AC31">
        <v>713</v>
      </c>
    </row>
    <row r="32" spans="1:29" x14ac:dyDescent="0.3">
      <c r="A32" s="2" t="s">
        <v>450</v>
      </c>
      <c r="B32" s="3">
        <v>29.7</v>
      </c>
      <c r="C32" s="3">
        <f t="shared" si="0"/>
        <v>1.2073170731707317E-2</v>
      </c>
      <c r="D32" s="3">
        <f t="shared" si="1"/>
        <v>6.5649867374005305E-3</v>
      </c>
      <c r="E32" s="3">
        <v>21.3</v>
      </c>
      <c r="F32" s="4">
        <v>51</v>
      </c>
      <c r="G32" s="3">
        <v>133</v>
      </c>
      <c r="H32" s="3">
        <v>265</v>
      </c>
      <c r="I32" s="4">
        <v>398</v>
      </c>
      <c r="J32" s="3">
        <v>634</v>
      </c>
      <c r="K32" s="3" t="s">
        <v>451</v>
      </c>
      <c r="L32" s="4">
        <v>634</v>
      </c>
      <c r="N32">
        <v>188.7</v>
      </c>
      <c r="Z32" s="3">
        <v>29.7</v>
      </c>
      <c r="AA32" s="3">
        <f t="shared" si="2"/>
        <v>1.2073170731707317E-2</v>
      </c>
      <c r="AB32" s="3">
        <f t="shared" si="5"/>
        <v>6.5649867374005305E-3</v>
      </c>
      <c r="AC32">
        <v>188.7</v>
      </c>
    </row>
    <row r="33" spans="1:29" x14ac:dyDescent="0.3">
      <c r="A33" s="2" t="s">
        <v>452</v>
      </c>
      <c r="B33" s="3"/>
      <c r="C33" s="3">
        <f t="shared" si="0"/>
        <v>0</v>
      </c>
      <c r="D33" s="3"/>
      <c r="E33" s="3">
        <v>22.5</v>
      </c>
      <c r="F33" s="4">
        <v>22.5</v>
      </c>
      <c r="G33" s="3">
        <v>137</v>
      </c>
      <c r="H33" s="3">
        <v>274</v>
      </c>
      <c r="I33" s="4">
        <v>411</v>
      </c>
      <c r="J33" s="3">
        <v>351</v>
      </c>
      <c r="K33" s="3" t="s">
        <v>453</v>
      </c>
      <c r="L33" s="4">
        <v>351</v>
      </c>
      <c r="N33">
        <v>0</v>
      </c>
      <c r="Z33" s="3"/>
      <c r="AA33" s="3">
        <f t="shared" si="2"/>
        <v>0</v>
      </c>
      <c r="AB33" s="3"/>
      <c r="AC33">
        <v>0</v>
      </c>
    </row>
    <row r="34" spans="1:29" x14ac:dyDescent="0.3">
      <c r="A34" s="2" t="s">
        <v>454</v>
      </c>
      <c r="B34" s="3"/>
      <c r="C34" s="3">
        <f t="shared" si="0"/>
        <v>0</v>
      </c>
      <c r="D34" s="3"/>
      <c r="E34" s="3">
        <v>18.3</v>
      </c>
      <c r="F34" s="4">
        <v>18.3</v>
      </c>
      <c r="G34" s="3">
        <v>133</v>
      </c>
      <c r="H34" s="3">
        <v>265</v>
      </c>
      <c r="I34" s="4">
        <v>398</v>
      </c>
      <c r="J34" s="3">
        <v>200</v>
      </c>
      <c r="K34" s="3" t="s">
        <v>455</v>
      </c>
      <c r="L34" s="4">
        <v>200</v>
      </c>
      <c r="N34">
        <v>0</v>
      </c>
      <c r="Z34" s="3"/>
      <c r="AA34" s="3">
        <f t="shared" si="2"/>
        <v>0</v>
      </c>
      <c r="AB34" s="3"/>
      <c r="AC34">
        <v>0</v>
      </c>
    </row>
    <row r="35" spans="1:29" x14ac:dyDescent="0.3">
      <c r="A35" s="2" t="s">
        <v>456</v>
      </c>
      <c r="B35" s="3"/>
      <c r="C35" s="3">
        <f t="shared" si="0"/>
        <v>0</v>
      </c>
      <c r="D35" s="3"/>
      <c r="E35" s="3">
        <v>9.5</v>
      </c>
      <c r="F35" s="4">
        <v>9.5</v>
      </c>
      <c r="G35" s="3">
        <v>72</v>
      </c>
      <c r="H35" s="3">
        <v>276</v>
      </c>
      <c r="I35" s="4">
        <v>348</v>
      </c>
      <c r="J35" s="3">
        <v>254</v>
      </c>
      <c r="K35" s="3" t="s">
        <v>457</v>
      </c>
      <c r="L35" s="4">
        <v>254</v>
      </c>
      <c r="N35">
        <v>0</v>
      </c>
      <c r="Z35" s="3"/>
      <c r="AA35" s="3">
        <f t="shared" si="2"/>
        <v>0</v>
      </c>
      <c r="AB35" s="3"/>
      <c r="AC35">
        <v>0</v>
      </c>
    </row>
    <row r="36" spans="1:29" x14ac:dyDescent="0.3">
      <c r="A36" s="2" t="s">
        <v>458</v>
      </c>
      <c r="B36" s="3"/>
      <c r="C36" s="3">
        <f t="shared" si="0"/>
        <v>0</v>
      </c>
      <c r="D36" s="3"/>
      <c r="E36" s="3">
        <v>20.2</v>
      </c>
      <c r="F36" s="4">
        <v>20.2</v>
      </c>
      <c r="G36" s="3">
        <v>145</v>
      </c>
      <c r="H36" s="3">
        <v>289</v>
      </c>
      <c r="I36" s="4">
        <v>434</v>
      </c>
      <c r="J36" s="3">
        <v>288</v>
      </c>
      <c r="K36" s="3" t="s">
        <v>459</v>
      </c>
      <c r="L36" s="4">
        <v>288</v>
      </c>
      <c r="N36">
        <v>0</v>
      </c>
      <c r="Z36" s="3"/>
      <c r="AA36" s="3">
        <f t="shared" si="2"/>
        <v>0</v>
      </c>
      <c r="AB36" s="3"/>
      <c r="AC36">
        <v>0</v>
      </c>
    </row>
    <row r="37" spans="1:29" x14ac:dyDescent="0.3">
      <c r="A37" s="2" t="s">
        <v>460</v>
      </c>
      <c r="B37" s="3"/>
      <c r="C37" s="3">
        <f t="shared" si="0"/>
        <v>0</v>
      </c>
      <c r="D37" s="3"/>
      <c r="E37" s="3">
        <v>25.9</v>
      </c>
      <c r="F37" s="4">
        <v>25.9</v>
      </c>
      <c r="G37" s="3">
        <v>142</v>
      </c>
      <c r="H37" s="3">
        <v>296</v>
      </c>
      <c r="I37" s="4">
        <v>438</v>
      </c>
      <c r="J37" s="3">
        <v>379</v>
      </c>
      <c r="K37" s="3" t="s">
        <v>461</v>
      </c>
      <c r="L37" s="4">
        <v>379</v>
      </c>
      <c r="N37">
        <v>0</v>
      </c>
      <c r="Z37" s="3"/>
      <c r="AA37" s="3">
        <f t="shared" si="2"/>
        <v>0</v>
      </c>
      <c r="AB37" s="3"/>
      <c r="AC37">
        <v>0</v>
      </c>
    </row>
    <row r="38" spans="1:29" x14ac:dyDescent="0.3">
      <c r="A38" s="2" t="s">
        <v>462</v>
      </c>
      <c r="B38" s="7">
        <v>17.899999999999999</v>
      </c>
      <c r="C38" s="3">
        <f t="shared" si="0"/>
        <v>7.2764227642276415E-3</v>
      </c>
      <c r="D38" s="3">
        <f t="shared" si="1"/>
        <v>3.9566755083996459E-3</v>
      </c>
      <c r="E38" s="3">
        <v>28.5</v>
      </c>
      <c r="F38" s="4">
        <v>46.4</v>
      </c>
      <c r="G38" s="3">
        <v>153</v>
      </c>
      <c r="H38" s="3">
        <v>306</v>
      </c>
      <c r="I38" s="4">
        <v>459</v>
      </c>
      <c r="J38" s="3">
        <v>774</v>
      </c>
      <c r="K38" s="3" t="s">
        <v>463</v>
      </c>
      <c r="L38" s="4">
        <v>774</v>
      </c>
      <c r="N38">
        <v>303</v>
      </c>
      <c r="Z38" s="7">
        <v>17.899999999999999</v>
      </c>
      <c r="AA38" s="3">
        <f t="shared" si="2"/>
        <v>7.2764227642276415E-3</v>
      </c>
      <c r="AB38" s="3">
        <f t="shared" ref="AB38:AB45" si="6">Z38/4524</f>
        <v>3.9566755083996459E-3</v>
      </c>
      <c r="AC38">
        <v>303</v>
      </c>
    </row>
    <row r="39" spans="1:29" x14ac:dyDescent="0.3">
      <c r="A39" s="2" t="s">
        <v>464</v>
      </c>
      <c r="B39" s="3">
        <v>36.299999999999997</v>
      </c>
      <c r="C39" s="3">
        <f t="shared" si="0"/>
        <v>1.4756097560975609E-2</v>
      </c>
      <c r="D39" s="3">
        <f t="shared" si="1"/>
        <v>8.0238726790450923E-3</v>
      </c>
      <c r="E39" s="3">
        <v>26.8</v>
      </c>
      <c r="F39" s="4">
        <v>63.1</v>
      </c>
      <c r="G39" s="3">
        <v>144</v>
      </c>
      <c r="H39" s="3">
        <v>287</v>
      </c>
      <c r="I39" s="4">
        <v>431</v>
      </c>
      <c r="J39" s="3">
        <v>477</v>
      </c>
      <c r="K39" s="3" t="s">
        <v>465</v>
      </c>
      <c r="L39" s="4">
        <v>477</v>
      </c>
      <c r="N39">
        <v>408</v>
      </c>
      <c r="Z39" s="3">
        <v>36.299999999999997</v>
      </c>
      <c r="AA39" s="3">
        <f t="shared" si="2"/>
        <v>1.4756097560975609E-2</v>
      </c>
      <c r="AB39" s="3">
        <f t="shared" si="6"/>
        <v>8.0238726790450923E-3</v>
      </c>
      <c r="AC39">
        <v>408</v>
      </c>
    </row>
    <row r="40" spans="1:29" x14ac:dyDescent="0.3">
      <c r="A40" s="2" t="s">
        <v>466</v>
      </c>
      <c r="B40" s="3">
        <v>32.4</v>
      </c>
      <c r="C40" s="3">
        <f t="shared" si="0"/>
        <v>1.3170731707317073E-2</v>
      </c>
      <c r="D40" s="3">
        <f t="shared" si="1"/>
        <v>7.161803713527851E-3</v>
      </c>
      <c r="E40" s="3">
        <v>19.899999999999999</v>
      </c>
      <c r="F40" s="4">
        <v>52.3</v>
      </c>
      <c r="G40" s="3">
        <v>15</v>
      </c>
      <c r="H40" s="3">
        <v>290</v>
      </c>
      <c r="I40" s="4">
        <v>305</v>
      </c>
      <c r="J40" s="3">
        <v>735</v>
      </c>
      <c r="K40" s="3" t="s">
        <v>467</v>
      </c>
      <c r="L40" s="4">
        <v>735</v>
      </c>
      <c r="N40">
        <v>564.19999999999993</v>
      </c>
      <c r="Z40" s="3">
        <v>32.4</v>
      </c>
      <c r="AA40" s="3">
        <f t="shared" si="2"/>
        <v>1.3170731707317073E-2</v>
      </c>
      <c r="AB40" s="3">
        <f t="shared" si="6"/>
        <v>7.161803713527851E-3</v>
      </c>
      <c r="AC40">
        <v>564.19999999999993</v>
      </c>
    </row>
    <row r="41" spans="1:29" ht="26.4" x14ac:dyDescent="0.3">
      <c r="A41" s="5" t="s">
        <v>468</v>
      </c>
      <c r="B41" s="6">
        <v>317.60000000000002</v>
      </c>
      <c r="C41" s="3">
        <f t="shared" si="0"/>
        <v>0.12910569105691058</v>
      </c>
      <c r="D41" s="3">
        <f t="shared" si="1"/>
        <v>7.020335985853228E-2</v>
      </c>
      <c r="E41" s="6">
        <v>277.8</v>
      </c>
      <c r="F41" s="6">
        <v>595.4</v>
      </c>
      <c r="G41" s="6">
        <v>1479</v>
      </c>
      <c r="H41" s="6">
        <v>3359</v>
      </c>
      <c r="I41" s="6">
        <v>4838</v>
      </c>
      <c r="J41" s="6">
        <v>6306</v>
      </c>
      <c r="K41" s="6">
        <v>0</v>
      </c>
      <c r="L41" s="6">
        <v>6306</v>
      </c>
      <c r="N41">
        <v>3524.5999999999995</v>
      </c>
      <c r="Z41" s="6"/>
      <c r="AA41" s="3"/>
      <c r="AB41" s="3"/>
    </row>
    <row r="42" spans="1:29" x14ac:dyDescent="0.3">
      <c r="A42" s="2" t="s">
        <v>469</v>
      </c>
      <c r="B42" s="3">
        <v>68.5</v>
      </c>
      <c r="C42" s="3">
        <f t="shared" si="0"/>
        <v>2.7845528455284554E-2</v>
      </c>
      <c r="D42" s="3">
        <f t="shared" si="1"/>
        <v>1.5141467727674624E-2</v>
      </c>
      <c r="E42" s="3">
        <v>37.5</v>
      </c>
      <c r="F42" s="4">
        <v>106</v>
      </c>
      <c r="G42" s="3">
        <v>146</v>
      </c>
      <c r="H42" s="3">
        <v>291</v>
      </c>
      <c r="I42" s="4">
        <v>437</v>
      </c>
      <c r="J42" s="3">
        <v>653</v>
      </c>
      <c r="K42" s="3" t="s">
        <v>470</v>
      </c>
      <c r="L42" s="4">
        <v>653</v>
      </c>
      <c r="N42">
        <v>790.5</v>
      </c>
      <c r="Z42" s="3">
        <v>68.5</v>
      </c>
      <c r="AA42" s="3">
        <f t="shared" si="2"/>
        <v>2.7845528455284554E-2</v>
      </c>
      <c r="AB42" s="3">
        <f t="shared" si="6"/>
        <v>1.5141467727674624E-2</v>
      </c>
      <c r="AC42">
        <v>790.5</v>
      </c>
    </row>
    <row r="43" spans="1:29" x14ac:dyDescent="0.3">
      <c r="A43" s="2" t="s">
        <v>471</v>
      </c>
      <c r="B43" s="3">
        <v>54.4</v>
      </c>
      <c r="C43" s="3">
        <f t="shared" si="0"/>
        <v>2.2113821138211382E-2</v>
      </c>
      <c r="D43" s="3">
        <f t="shared" si="1"/>
        <v>1.2024756852343058E-2</v>
      </c>
      <c r="E43" s="3">
        <v>27.9</v>
      </c>
      <c r="F43" s="4">
        <v>82.3</v>
      </c>
      <c r="G43" s="3">
        <v>128</v>
      </c>
      <c r="H43" s="3">
        <v>226</v>
      </c>
      <c r="I43" s="4">
        <v>354</v>
      </c>
      <c r="J43" s="3">
        <v>632</v>
      </c>
      <c r="K43" s="3" t="s">
        <v>472</v>
      </c>
      <c r="L43" s="4">
        <v>632</v>
      </c>
      <c r="N43">
        <v>532</v>
      </c>
      <c r="Z43" s="3">
        <v>54.4</v>
      </c>
      <c r="AA43" s="3">
        <f t="shared" si="2"/>
        <v>2.2113821138211382E-2</v>
      </c>
      <c r="AB43" s="3">
        <f t="shared" si="6"/>
        <v>1.2024756852343058E-2</v>
      </c>
      <c r="AC43">
        <v>532</v>
      </c>
    </row>
    <row r="44" spans="1:29" x14ac:dyDescent="0.3">
      <c r="A44" s="2" t="s">
        <v>473</v>
      </c>
      <c r="B44" s="3">
        <v>36.5</v>
      </c>
      <c r="C44" s="3">
        <f t="shared" si="0"/>
        <v>1.483739837398374E-2</v>
      </c>
      <c r="D44" s="3">
        <f t="shared" si="1"/>
        <v>8.0680813439434132E-3</v>
      </c>
      <c r="E44" s="3">
        <v>30.1</v>
      </c>
      <c r="F44" s="4">
        <v>66.599999999999994</v>
      </c>
      <c r="G44" s="3">
        <v>119</v>
      </c>
      <c r="H44" s="3">
        <v>239</v>
      </c>
      <c r="I44" s="4">
        <v>358</v>
      </c>
      <c r="J44" s="3">
        <v>528</v>
      </c>
      <c r="K44" s="3" t="s">
        <v>474</v>
      </c>
      <c r="L44" s="4">
        <v>528</v>
      </c>
      <c r="N44">
        <v>393.7</v>
      </c>
      <c r="Z44" s="3">
        <v>36.5</v>
      </c>
      <c r="AA44" s="3">
        <f t="shared" si="2"/>
        <v>1.483739837398374E-2</v>
      </c>
      <c r="AB44" s="3">
        <f t="shared" si="6"/>
        <v>8.0680813439434132E-3</v>
      </c>
      <c r="AC44">
        <v>393.7</v>
      </c>
    </row>
    <row r="45" spans="1:29" x14ac:dyDescent="0.3">
      <c r="A45" s="2" t="s">
        <v>475</v>
      </c>
      <c r="B45" s="3">
        <v>18.2</v>
      </c>
      <c r="C45" s="3">
        <f t="shared" si="0"/>
        <v>7.3983739837398367E-3</v>
      </c>
      <c r="D45" s="3">
        <f t="shared" si="1"/>
        <v>4.0229885057471264E-3</v>
      </c>
      <c r="E45" s="3">
        <v>22.6</v>
      </c>
      <c r="F45" s="4">
        <v>40.799999999999997</v>
      </c>
      <c r="G45" s="7">
        <v>109</v>
      </c>
      <c r="H45" s="3">
        <v>218</v>
      </c>
      <c r="I45" s="4">
        <v>327</v>
      </c>
      <c r="J45" s="3">
        <v>526</v>
      </c>
      <c r="K45" s="3" t="s">
        <v>476</v>
      </c>
      <c r="L45" s="4">
        <v>526</v>
      </c>
      <c r="N45">
        <v>158.10000000000002</v>
      </c>
      <c r="Z45" s="3">
        <v>18.2</v>
      </c>
      <c r="AA45" s="3">
        <f t="shared" si="2"/>
        <v>7.3983739837398367E-3</v>
      </c>
      <c r="AB45" s="3">
        <f t="shared" si="6"/>
        <v>4.0229885057471264E-3</v>
      </c>
      <c r="AC45">
        <v>158.10000000000002</v>
      </c>
    </row>
    <row r="46" spans="1:29" x14ac:dyDescent="0.3">
      <c r="A46" s="2" t="s">
        <v>477</v>
      </c>
      <c r="B46" s="3"/>
      <c r="C46" s="3">
        <f t="shared" si="0"/>
        <v>0</v>
      </c>
      <c r="D46" s="3"/>
      <c r="E46" s="3">
        <v>33.799999999999997</v>
      </c>
      <c r="F46" s="4">
        <v>33.799999999999997</v>
      </c>
      <c r="G46" s="3">
        <v>113</v>
      </c>
      <c r="H46" s="3">
        <v>226</v>
      </c>
      <c r="I46" s="4">
        <v>339</v>
      </c>
      <c r="J46" s="3">
        <v>370</v>
      </c>
      <c r="K46" s="3" t="s">
        <v>478</v>
      </c>
      <c r="L46" s="4">
        <v>370</v>
      </c>
      <c r="N46">
        <v>0</v>
      </c>
      <c r="Z46" s="3"/>
      <c r="AA46" s="3">
        <f t="shared" si="2"/>
        <v>0</v>
      </c>
      <c r="AB46" s="3"/>
      <c r="AC46">
        <v>0</v>
      </c>
    </row>
    <row r="47" spans="1:29" x14ac:dyDescent="0.3">
      <c r="A47" s="2" t="s">
        <v>479</v>
      </c>
      <c r="B47" s="3"/>
      <c r="C47" s="3">
        <f t="shared" si="0"/>
        <v>0</v>
      </c>
      <c r="D47" s="3"/>
      <c r="E47" s="3">
        <v>28.5</v>
      </c>
      <c r="F47" s="4">
        <v>28.5</v>
      </c>
      <c r="G47" s="3">
        <v>109</v>
      </c>
      <c r="H47" s="3">
        <v>218</v>
      </c>
      <c r="I47" s="4">
        <v>327</v>
      </c>
      <c r="J47" s="3">
        <v>200</v>
      </c>
      <c r="K47" s="3" t="s">
        <v>480</v>
      </c>
      <c r="L47" s="4">
        <v>200</v>
      </c>
      <c r="N47">
        <v>0</v>
      </c>
      <c r="Z47" s="3"/>
      <c r="AA47" s="3">
        <f t="shared" si="2"/>
        <v>0</v>
      </c>
      <c r="AB47" s="3"/>
      <c r="AC47">
        <v>0</v>
      </c>
    </row>
    <row r="48" spans="1:29" x14ac:dyDescent="0.3">
      <c r="A48" s="2" t="s">
        <v>481</v>
      </c>
      <c r="B48" s="3"/>
      <c r="C48" s="3">
        <f t="shared" si="0"/>
        <v>0</v>
      </c>
      <c r="D48" s="3"/>
      <c r="E48" s="3">
        <v>28.4</v>
      </c>
      <c r="F48" s="4">
        <v>28.4</v>
      </c>
      <c r="G48" s="3">
        <v>113</v>
      </c>
      <c r="H48" s="3">
        <v>226</v>
      </c>
      <c r="I48" s="4">
        <v>339</v>
      </c>
      <c r="J48" s="3">
        <v>399</v>
      </c>
      <c r="K48" s="3" t="s">
        <v>482</v>
      </c>
      <c r="L48" s="4">
        <v>399</v>
      </c>
      <c r="N48">
        <v>0</v>
      </c>
      <c r="Z48" s="3"/>
      <c r="AA48" s="3">
        <f t="shared" si="2"/>
        <v>0</v>
      </c>
      <c r="AB48" s="3"/>
      <c r="AC48">
        <v>0</v>
      </c>
    </row>
    <row r="49" spans="1:29" x14ac:dyDescent="0.3">
      <c r="A49" s="2" t="s">
        <v>483</v>
      </c>
      <c r="B49" s="3"/>
      <c r="C49" s="3">
        <f t="shared" si="0"/>
        <v>0</v>
      </c>
      <c r="D49" s="3"/>
      <c r="E49" s="3">
        <v>11.6</v>
      </c>
      <c r="F49" s="4">
        <v>11.6</v>
      </c>
      <c r="G49" s="3">
        <v>62</v>
      </c>
      <c r="H49" s="3">
        <v>227</v>
      </c>
      <c r="I49" s="4">
        <v>289</v>
      </c>
      <c r="J49" s="3">
        <v>292</v>
      </c>
      <c r="K49" s="3" t="s">
        <v>484</v>
      </c>
      <c r="L49" s="4">
        <v>292</v>
      </c>
      <c r="N49">
        <v>0</v>
      </c>
      <c r="Z49" s="3"/>
      <c r="AA49" s="3">
        <f t="shared" si="2"/>
        <v>0</v>
      </c>
      <c r="AB49" s="3"/>
      <c r="AC49">
        <v>0</v>
      </c>
    </row>
    <row r="50" spans="1:29" x14ac:dyDescent="0.3">
      <c r="A50" s="2" t="s">
        <v>485</v>
      </c>
      <c r="B50" s="3"/>
      <c r="C50" s="3">
        <f t="shared" si="0"/>
        <v>0</v>
      </c>
      <c r="D50" s="3"/>
      <c r="E50" s="3">
        <v>28.3</v>
      </c>
      <c r="F50" s="4">
        <v>28.3</v>
      </c>
      <c r="G50" s="3">
        <v>109</v>
      </c>
      <c r="H50" s="3">
        <v>218</v>
      </c>
      <c r="I50" s="4">
        <v>327</v>
      </c>
      <c r="J50" s="3">
        <v>427</v>
      </c>
      <c r="K50" s="3" t="s">
        <v>486</v>
      </c>
      <c r="L50" s="4">
        <v>427</v>
      </c>
      <c r="N50">
        <v>0</v>
      </c>
      <c r="Z50" s="3"/>
      <c r="AA50" s="3">
        <f t="shared" si="2"/>
        <v>0</v>
      </c>
      <c r="AB50" s="3"/>
      <c r="AC50">
        <v>0</v>
      </c>
    </row>
    <row r="51" spans="1:29" x14ac:dyDescent="0.3">
      <c r="A51" s="2" t="s">
        <v>487</v>
      </c>
      <c r="B51" s="3">
        <v>20.7</v>
      </c>
      <c r="C51" s="3">
        <f t="shared" si="0"/>
        <v>8.4146341463414639E-3</v>
      </c>
      <c r="D51" s="3">
        <f t="shared" si="1"/>
        <v>4.5755968169761269E-3</v>
      </c>
      <c r="E51" s="3">
        <v>27.2</v>
      </c>
      <c r="F51" s="4">
        <v>47.9</v>
      </c>
      <c r="G51" s="3">
        <v>113</v>
      </c>
      <c r="H51" s="3">
        <v>226</v>
      </c>
      <c r="I51" s="4">
        <v>339</v>
      </c>
      <c r="J51" s="3">
        <v>381</v>
      </c>
      <c r="K51" s="3" t="s">
        <v>488</v>
      </c>
      <c r="L51" s="3">
        <v>381</v>
      </c>
      <c r="N51">
        <v>178.5</v>
      </c>
      <c r="Z51" s="3">
        <v>20.7</v>
      </c>
      <c r="AA51" s="3">
        <f t="shared" si="2"/>
        <v>8.4146341463414639E-3</v>
      </c>
      <c r="AB51" s="3">
        <f t="shared" ref="AB51:AB53" si="7">Z51/4524</f>
        <v>4.5755968169761269E-3</v>
      </c>
      <c r="AC51">
        <v>178.5</v>
      </c>
    </row>
    <row r="52" spans="1:29" x14ac:dyDescent="0.3">
      <c r="A52" s="2" t="s">
        <v>489</v>
      </c>
      <c r="B52" s="3">
        <v>47.2</v>
      </c>
      <c r="C52" s="3">
        <f t="shared" si="0"/>
        <v>1.91869918699187E-2</v>
      </c>
      <c r="D52" s="3">
        <f t="shared" si="1"/>
        <v>1.0433244916003538E-2</v>
      </c>
      <c r="E52" s="3">
        <v>26.2</v>
      </c>
      <c r="F52" s="4">
        <v>73.400000000000006</v>
      </c>
      <c r="G52" s="3">
        <v>106</v>
      </c>
      <c r="H52" s="3">
        <v>213</v>
      </c>
      <c r="I52" s="4">
        <v>319</v>
      </c>
      <c r="J52" s="3">
        <v>673</v>
      </c>
      <c r="K52" s="3" t="s">
        <v>490</v>
      </c>
      <c r="L52" s="3">
        <v>673</v>
      </c>
      <c r="N52">
        <v>513</v>
      </c>
      <c r="Z52" s="3">
        <v>47.2</v>
      </c>
      <c r="AA52" s="3">
        <f t="shared" si="2"/>
        <v>1.91869918699187E-2</v>
      </c>
      <c r="AB52" s="3">
        <f t="shared" si="7"/>
        <v>1.0433244916003538E-2</v>
      </c>
      <c r="AC52">
        <v>513</v>
      </c>
    </row>
    <row r="53" spans="1:29" x14ac:dyDescent="0.3">
      <c r="A53" s="2" t="s">
        <v>491</v>
      </c>
      <c r="B53" s="3">
        <v>61.8</v>
      </c>
      <c r="C53" s="3">
        <f t="shared" si="0"/>
        <v>2.5121951219512193E-2</v>
      </c>
      <c r="D53" s="3">
        <f t="shared" si="1"/>
        <v>1.3660477453580901E-2</v>
      </c>
      <c r="E53" s="3">
        <v>28.3</v>
      </c>
      <c r="F53" s="4">
        <v>90.1</v>
      </c>
      <c r="G53" s="3">
        <v>105</v>
      </c>
      <c r="H53" s="3">
        <v>210</v>
      </c>
      <c r="I53" s="4">
        <v>315</v>
      </c>
      <c r="J53" s="3">
        <v>541</v>
      </c>
      <c r="K53" s="3" t="s">
        <v>492</v>
      </c>
      <c r="L53" s="3">
        <v>541</v>
      </c>
      <c r="N53">
        <v>644.80000000000007</v>
      </c>
      <c r="Z53" s="3">
        <v>61.8</v>
      </c>
      <c r="AA53" s="3">
        <f t="shared" si="2"/>
        <v>2.5121951219512193E-2</v>
      </c>
      <c r="AB53" s="3">
        <f t="shared" si="7"/>
        <v>1.3660477453580901E-2</v>
      </c>
      <c r="AC53">
        <v>644.80000000000007</v>
      </c>
    </row>
    <row r="54" spans="1:29" ht="26.4" x14ac:dyDescent="0.3">
      <c r="A54" s="5" t="s">
        <v>493</v>
      </c>
      <c r="B54" s="6">
        <v>307.3</v>
      </c>
      <c r="C54" s="3">
        <f t="shared" si="0"/>
        <v>0.12491869918699187</v>
      </c>
      <c r="D54" s="3">
        <f t="shared" si="1"/>
        <v>6.7926613616268797E-2</v>
      </c>
      <c r="E54" s="6">
        <v>330.4</v>
      </c>
      <c r="F54" s="6">
        <v>637.70000000000005</v>
      </c>
      <c r="G54" s="6">
        <v>1332</v>
      </c>
      <c r="H54" s="6">
        <v>2738</v>
      </c>
      <c r="I54" s="6">
        <v>4070</v>
      </c>
      <c r="J54" s="6">
        <v>5622</v>
      </c>
      <c r="K54" s="6">
        <v>0</v>
      </c>
      <c r="L54" s="6">
        <v>5622</v>
      </c>
      <c r="N54">
        <v>3210.6000000000004</v>
      </c>
      <c r="Z54" s="6"/>
      <c r="AA54" s="3"/>
      <c r="AB54" s="3"/>
    </row>
  </sheetData>
  <mergeCells count="4">
    <mergeCell ref="A1:A2"/>
    <mergeCell ref="D1:F1"/>
    <mergeCell ref="G1:I1"/>
    <mergeCell ref="J1:L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orkbookViewId="0">
      <selection activeCell="AE24" sqref="AE24"/>
    </sheetView>
  </sheetViews>
  <sheetFormatPr defaultRowHeight="14.4" x14ac:dyDescent="0.3"/>
  <cols>
    <col min="1" max="1" width="17.109375" customWidth="1"/>
  </cols>
  <sheetData>
    <row r="1" spans="1:29" ht="25.5" customHeight="1" x14ac:dyDescent="0.3">
      <c r="A1" s="234" t="s">
        <v>494</v>
      </c>
      <c r="B1" s="16"/>
      <c r="C1" s="16"/>
      <c r="D1" s="234" t="s">
        <v>495</v>
      </c>
      <c r="E1" s="234"/>
      <c r="F1" s="234"/>
      <c r="G1" s="234" t="s">
        <v>496</v>
      </c>
      <c r="H1" s="234"/>
      <c r="I1" s="234"/>
      <c r="J1" s="234" t="s">
        <v>497</v>
      </c>
      <c r="K1" s="234"/>
      <c r="L1" s="234"/>
      <c r="AA1" s="16"/>
    </row>
    <row r="2" spans="1:29" ht="79.2" x14ac:dyDescent="0.3">
      <c r="A2" s="234"/>
      <c r="B2" s="16" t="s">
        <v>498</v>
      </c>
      <c r="C2" s="16" t="s">
        <v>499</v>
      </c>
      <c r="D2" s="16" t="s">
        <v>500</v>
      </c>
      <c r="E2" s="1" t="s">
        <v>501</v>
      </c>
      <c r="F2" s="1" t="s">
        <v>502</v>
      </c>
      <c r="G2" s="1" t="s">
        <v>503</v>
      </c>
      <c r="H2" s="1" t="s">
        <v>504</v>
      </c>
      <c r="I2" s="1" t="s">
        <v>505</v>
      </c>
      <c r="J2" s="1" t="s">
        <v>506</v>
      </c>
      <c r="K2" s="1" t="s">
        <v>507</v>
      </c>
      <c r="L2" s="1" t="s">
        <v>508</v>
      </c>
      <c r="N2" s="15" t="s">
        <v>509</v>
      </c>
      <c r="Z2" s="13" t="s">
        <v>510</v>
      </c>
      <c r="AA2" s="16" t="s">
        <v>511</v>
      </c>
      <c r="AB2" s="16" t="s">
        <v>512</v>
      </c>
      <c r="AC2" s="15" t="s">
        <v>513</v>
      </c>
    </row>
    <row r="3" spans="1:29" x14ac:dyDescent="0.3">
      <c r="A3" s="2" t="s">
        <v>514</v>
      </c>
      <c r="B3" s="3">
        <v>107.9</v>
      </c>
      <c r="C3" s="3">
        <f>B3/2460</f>
        <v>4.3861788617886178E-2</v>
      </c>
      <c r="D3" s="3">
        <f>B3/4254</f>
        <v>2.536436295251528E-2</v>
      </c>
      <c r="E3" s="3">
        <v>33.5</v>
      </c>
      <c r="F3" s="4">
        <v>141.4</v>
      </c>
      <c r="G3" s="3">
        <v>394.01</v>
      </c>
      <c r="H3" s="3">
        <v>384.38</v>
      </c>
      <c r="I3" s="4">
        <v>778.39</v>
      </c>
      <c r="J3" s="3">
        <v>538</v>
      </c>
      <c r="K3" s="3">
        <v>435</v>
      </c>
      <c r="L3" s="4">
        <v>973</v>
      </c>
      <c r="N3">
        <v>675.80000000000007</v>
      </c>
      <c r="Z3" s="3">
        <v>107.9</v>
      </c>
      <c r="AA3" s="3">
        <f>Z3/2460</f>
        <v>4.3861788617886178E-2</v>
      </c>
      <c r="AB3" s="3">
        <f>Z3/4254</f>
        <v>2.536436295251528E-2</v>
      </c>
      <c r="AC3">
        <v>675.80000000000007</v>
      </c>
    </row>
    <row r="4" spans="1:29" x14ac:dyDescent="0.3">
      <c r="A4" s="2" t="s">
        <v>515</v>
      </c>
      <c r="B4" s="3">
        <v>108.7</v>
      </c>
      <c r="C4" s="3">
        <f t="shared" ref="C4:C54" si="0">B4/2460</f>
        <v>4.4186991869918701E-2</v>
      </c>
      <c r="D4" s="3">
        <f t="shared" ref="D4:D54" si="1">B4/4254</f>
        <v>2.5552421250587681E-2</v>
      </c>
      <c r="E4" s="3">
        <v>31</v>
      </c>
      <c r="F4" s="4">
        <v>139.69999999999999</v>
      </c>
      <c r="G4" s="3">
        <v>424.57</v>
      </c>
      <c r="H4" s="3">
        <v>417.81</v>
      </c>
      <c r="I4" s="4">
        <v>842.38</v>
      </c>
      <c r="J4" s="3">
        <v>570</v>
      </c>
      <c r="K4" s="3">
        <v>460</v>
      </c>
      <c r="L4" s="4">
        <v>1030</v>
      </c>
      <c r="N4">
        <v>736.4</v>
      </c>
      <c r="Z4" s="3">
        <v>108.7</v>
      </c>
      <c r="AA4" s="3">
        <f t="shared" ref="AA4:AA54" si="2">Z4/2460</f>
        <v>4.4186991869918701E-2</v>
      </c>
      <c r="AB4" s="3">
        <f t="shared" ref="AB4:AB54" si="3">Z4/4254</f>
        <v>2.5552421250587681E-2</v>
      </c>
      <c r="AC4">
        <v>736.4</v>
      </c>
    </row>
    <row r="5" spans="1:29" x14ac:dyDescent="0.3">
      <c r="A5" s="2" t="s">
        <v>516</v>
      </c>
      <c r="B5" s="3">
        <v>80.8</v>
      </c>
      <c r="C5" s="3">
        <f t="shared" si="0"/>
        <v>3.2845528455284552E-2</v>
      </c>
      <c r="D5" s="3">
        <f t="shared" si="1"/>
        <v>1.8993888105312648E-2</v>
      </c>
      <c r="E5" s="3">
        <v>32.5</v>
      </c>
      <c r="F5" s="4">
        <v>113.3</v>
      </c>
      <c r="G5" s="3">
        <v>402.37</v>
      </c>
      <c r="H5" s="3">
        <v>381.77</v>
      </c>
      <c r="I5" s="4">
        <v>784.14</v>
      </c>
      <c r="J5" s="3">
        <v>547</v>
      </c>
      <c r="K5" s="3">
        <v>434</v>
      </c>
      <c r="L5" s="4">
        <v>981</v>
      </c>
      <c r="N5">
        <v>570.4</v>
      </c>
      <c r="Z5" s="3">
        <v>80.8</v>
      </c>
      <c r="AA5" s="3">
        <f t="shared" si="2"/>
        <v>3.2845528455284552E-2</v>
      </c>
      <c r="AB5" s="3">
        <f t="shared" si="3"/>
        <v>1.8993888105312648E-2</v>
      </c>
      <c r="AC5">
        <v>570.4</v>
      </c>
    </row>
    <row r="6" spans="1:29" x14ac:dyDescent="0.3">
      <c r="A6" s="2" t="s">
        <v>517</v>
      </c>
      <c r="B6" s="3">
        <v>37.1</v>
      </c>
      <c r="C6" s="3">
        <f t="shared" si="0"/>
        <v>1.508130081300813E-2</v>
      </c>
      <c r="D6" s="3">
        <f t="shared" si="1"/>
        <v>8.721203573107664E-3</v>
      </c>
      <c r="E6" s="3">
        <v>30.8</v>
      </c>
      <c r="F6" s="4">
        <v>67.900000000000006</v>
      </c>
      <c r="G6" s="3">
        <v>402.2</v>
      </c>
      <c r="H6" s="3">
        <v>404.99</v>
      </c>
      <c r="I6" s="4">
        <v>807.19</v>
      </c>
      <c r="J6" s="3">
        <v>550</v>
      </c>
      <c r="K6" s="3">
        <v>488</v>
      </c>
      <c r="L6" s="4">
        <v>1038</v>
      </c>
      <c r="N6">
        <v>190</v>
      </c>
      <c r="Z6" s="3">
        <v>37.1</v>
      </c>
      <c r="AA6" s="3">
        <f t="shared" si="2"/>
        <v>1.508130081300813E-2</v>
      </c>
      <c r="AB6" s="3">
        <f t="shared" si="3"/>
        <v>8.721203573107664E-3</v>
      </c>
      <c r="AC6">
        <v>190</v>
      </c>
    </row>
    <row r="7" spans="1:29" x14ac:dyDescent="0.3">
      <c r="A7" s="2" t="s">
        <v>518</v>
      </c>
      <c r="B7" s="3"/>
      <c r="C7" s="3">
        <f t="shared" si="0"/>
        <v>0</v>
      </c>
      <c r="D7" s="3">
        <f t="shared" si="1"/>
        <v>0</v>
      </c>
      <c r="E7" s="3">
        <v>18.5</v>
      </c>
      <c r="F7" s="4">
        <v>18.5</v>
      </c>
      <c r="G7" s="3">
        <v>317.33999999999997</v>
      </c>
      <c r="H7" s="3">
        <v>377.83</v>
      </c>
      <c r="I7" s="4">
        <v>695.17</v>
      </c>
      <c r="J7" s="3">
        <v>505</v>
      </c>
      <c r="K7" s="3">
        <v>377</v>
      </c>
      <c r="L7" s="4">
        <v>882</v>
      </c>
      <c r="N7">
        <v>0</v>
      </c>
      <c r="Z7" s="3"/>
      <c r="AA7" s="3">
        <f t="shared" si="2"/>
        <v>0</v>
      </c>
      <c r="AB7" s="3">
        <f t="shared" si="3"/>
        <v>0</v>
      </c>
      <c r="AC7">
        <v>0</v>
      </c>
    </row>
    <row r="8" spans="1:29" x14ac:dyDescent="0.3">
      <c r="A8" s="2" t="s">
        <v>519</v>
      </c>
      <c r="B8" s="3"/>
      <c r="C8" s="3">
        <f t="shared" si="0"/>
        <v>0</v>
      </c>
      <c r="D8" s="3">
        <f t="shared" si="1"/>
        <v>0</v>
      </c>
      <c r="E8" s="3">
        <v>20.16</v>
      </c>
      <c r="F8" s="4">
        <v>20.16</v>
      </c>
      <c r="G8" s="3">
        <v>292.02999999999997</v>
      </c>
      <c r="H8" s="3">
        <v>427.04</v>
      </c>
      <c r="I8" s="4">
        <v>719.07</v>
      </c>
      <c r="J8" s="3">
        <v>515</v>
      </c>
      <c r="K8" s="3">
        <v>416</v>
      </c>
      <c r="L8" s="4">
        <v>931</v>
      </c>
      <c r="N8">
        <v>0</v>
      </c>
      <c r="Z8" s="3"/>
      <c r="AA8" s="3">
        <f t="shared" si="2"/>
        <v>0</v>
      </c>
      <c r="AB8" s="3">
        <f t="shared" si="3"/>
        <v>0</v>
      </c>
      <c r="AC8">
        <v>0</v>
      </c>
    </row>
    <row r="9" spans="1:29" x14ac:dyDescent="0.3">
      <c r="A9" s="2" t="s">
        <v>520</v>
      </c>
      <c r="B9" s="3"/>
      <c r="C9" s="3">
        <f t="shared" si="0"/>
        <v>0</v>
      </c>
      <c r="D9" s="3">
        <f t="shared" si="1"/>
        <v>0</v>
      </c>
      <c r="E9" s="3">
        <v>23.1</v>
      </c>
      <c r="F9" s="4">
        <v>23.1</v>
      </c>
      <c r="G9" s="3">
        <v>371.56</v>
      </c>
      <c r="H9" s="3">
        <v>261.94</v>
      </c>
      <c r="I9" s="4">
        <v>633.5</v>
      </c>
      <c r="J9" s="3">
        <v>530</v>
      </c>
      <c r="K9" s="3">
        <v>421</v>
      </c>
      <c r="L9" s="4">
        <v>951</v>
      </c>
      <c r="N9">
        <v>0</v>
      </c>
      <c r="Z9" s="3"/>
      <c r="AA9" s="3">
        <f t="shared" si="2"/>
        <v>0</v>
      </c>
      <c r="AB9" s="3">
        <f t="shared" si="3"/>
        <v>0</v>
      </c>
      <c r="AC9">
        <v>0</v>
      </c>
    </row>
    <row r="10" spans="1:29" x14ac:dyDescent="0.3">
      <c r="A10" s="2" t="s">
        <v>521</v>
      </c>
      <c r="B10" s="3"/>
      <c r="C10" s="3">
        <f t="shared" si="0"/>
        <v>0</v>
      </c>
      <c r="D10" s="3">
        <f t="shared" si="1"/>
        <v>0</v>
      </c>
      <c r="E10" s="3">
        <v>22.6</v>
      </c>
      <c r="F10" s="4">
        <v>22.6</v>
      </c>
      <c r="G10" s="3">
        <v>385.7</v>
      </c>
      <c r="H10" s="3">
        <v>449.11</v>
      </c>
      <c r="I10" s="4">
        <v>834.81</v>
      </c>
      <c r="J10" s="3">
        <v>501</v>
      </c>
      <c r="K10" s="3">
        <v>371</v>
      </c>
      <c r="L10" s="4">
        <v>872</v>
      </c>
      <c r="N10">
        <v>0</v>
      </c>
      <c r="Z10" s="3"/>
      <c r="AA10" s="3">
        <f t="shared" si="2"/>
        <v>0</v>
      </c>
      <c r="AB10" s="3">
        <f t="shared" si="3"/>
        <v>0</v>
      </c>
      <c r="AC10">
        <v>0</v>
      </c>
    </row>
    <row r="11" spans="1:29" x14ac:dyDescent="0.3">
      <c r="A11" s="2" t="s">
        <v>522</v>
      </c>
      <c r="B11" s="3"/>
      <c r="C11" s="3">
        <f t="shared" si="0"/>
        <v>0</v>
      </c>
      <c r="D11" s="3">
        <f t="shared" si="1"/>
        <v>0</v>
      </c>
      <c r="E11" s="3">
        <v>24.7</v>
      </c>
      <c r="F11" s="4">
        <v>24.7</v>
      </c>
      <c r="G11" s="3">
        <v>367.66</v>
      </c>
      <c r="H11" s="3">
        <v>404.59</v>
      </c>
      <c r="I11" s="4">
        <v>772.25</v>
      </c>
      <c r="J11" s="3">
        <v>455</v>
      </c>
      <c r="K11" s="3">
        <v>532</v>
      </c>
      <c r="L11" s="4">
        <v>987</v>
      </c>
      <c r="N11">
        <v>0</v>
      </c>
      <c r="Z11" s="3"/>
      <c r="AA11" s="3">
        <f t="shared" si="2"/>
        <v>0</v>
      </c>
      <c r="AB11" s="3">
        <f t="shared" si="3"/>
        <v>0</v>
      </c>
      <c r="AC11">
        <v>0</v>
      </c>
    </row>
    <row r="12" spans="1:29" x14ac:dyDescent="0.3">
      <c r="A12" s="2" t="s">
        <v>523</v>
      </c>
      <c r="B12" s="3">
        <v>36.5</v>
      </c>
      <c r="C12" s="3">
        <f t="shared" si="0"/>
        <v>1.483739837398374E-2</v>
      </c>
      <c r="D12" s="3">
        <f t="shared" si="1"/>
        <v>8.5801598495533621E-3</v>
      </c>
      <c r="E12" s="3">
        <v>26.1</v>
      </c>
      <c r="F12" s="4">
        <v>62.6</v>
      </c>
      <c r="G12" s="3">
        <v>368.31</v>
      </c>
      <c r="H12" s="3">
        <v>387.22</v>
      </c>
      <c r="I12" s="4">
        <v>755.53</v>
      </c>
      <c r="J12" s="3">
        <v>423</v>
      </c>
      <c r="K12" s="3">
        <v>360</v>
      </c>
      <c r="L12" s="4">
        <v>783</v>
      </c>
      <c r="N12">
        <v>202.3</v>
      </c>
      <c r="Z12" s="3">
        <v>36.5</v>
      </c>
      <c r="AA12" s="3">
        <f t="shared" si="2"/>
        <v>1.483739837398374E-2</v>
      </c>
      <c r="AB12" s="3">
        <f t="shared" si="3"/>
        <v>8.5801598495533621E-3</v>
      </c>
      <c r="AC12">
        <v>202.3</v>
      </c>
    </row>
    <row r="13" spans="1:29" x14ac:dyDescent="0.3">
      <c r="A13" s="2" t="s">
        <v>524</v>
      </c>
      <c r="B13" s="3">
        <v>65.7</v>
      </c>
      <c r="C13" s="3">
        <f t="shared" si="0"/>
        <v>2.6707317073170731E-2</v>
      </c>
      <c r="D13" s="3">
        <f t="shared" si="1"/>
        <v>1.5444287729196052E-2</v>
      </c>
      <c r="E13" s="3">
        <v>26</v>
      </c>
      <c r="F13" s="4">
        <v>91.7</v>
      </c>
      <c r="G13" s="3">
        <v>343.16</v>
      </c>
      <c r="H13" s="3">
        <v>410.02</v>
      </c>
      <c r="I13" s="4">
        <v>753.18</v>
      </c>
      <c r="J13" s="3">
        <v>529</v>
      </c>
      <c r="K13" s="3">
        <v>536</v>
      </c>
      <c r="L13" s="4">
        <v>1065</v>
      </c>
      <c r="N13">
        <v>471</v>
      </c>
      <c r="Z13" s="3">
        <v>65.7</v>
      </c>
      <c r="AA13" s="3">
        <f t="shared" si="2"/>
        <v>2.6707317073170731E-2</v>
      </c>
      <c r="AB13" s="3">
        <f t="shared" si="3"/>
        <v>1.5444287729196052E-2</v>
      </c>
      <c r="AC13">
        <v>471</v>
      </c>
    </row>
    <row r="14" spans="1:29" x14ac:dyDescent="0.3">
      <c r="A14" s="2" t="s">
        <v>525</v>
      </c>
      <c r="B14" s="3">
        <v>68.900000000000006</v>
      </c>
      <c r="C14" s="3">
        <f t="shared" si="0"/>
        <v>2.8008130081300816E-2</v>
      </c>
      <c r="D14" s="3">
        <f t="shared" si="1"/>
        <v>1.6196520921485661E-2</v>
      </c>
      <c r="E14" s="3">
        <v>27.8</v>
      </c>
      <c r="F14" s="4">
        <v>96.7</v>
      </c>
      <c r="G14" s="3">
        <v>394.28</v>
      </c>
      <c r="H14" s="3">
        <v>378.87</v>
      </c>
      <c r="I14" s="4">
        <v>773.15</v>
      </c>
      <c r="J14" s="3">
        <v>522</v>
      </c>
      <c r="K14" s="3">
        <v>337</v>
      </c>
      <c r="L14" s="4">
        <v>859</v>
      </c>
      <c r="N14">
        <v>523.9</v>
      </c>
      <c r="Z14" s="3">
        <v>68.900000000000006</v>
      </c>
      <c r="AA14" s="3">
        <f t="shared" si="2"/>
        <v>2.8008130081300816E-2</v>
      </c>
      <c r="AB14" s="3">
        <f t="shared" si="3"/>
        <v>1.6196520921485661E-2</v>
      </c>
      <c r="AC14">
        <v>523.9</v>
      </c>
    </row>
    <row r="15" spans="1:29" x14ac:dyDescent="0.3">
      <c r="A15" s="5" t="s">
        <v>526</v>
      </c>
      <c r="B15" s="6">
        <v>505.6</v>
      </c>
      <c r="C15" s="3">
        <f t="shared" si="0"/>
        <v>0.20552845528455285</v>
      </c>
      <c r="D15" s="3">
        <f t="shared" si="1"/>
        <v>0.11885284438175835</v>
      </c>
      <c r="E15" s="6">
        <v>316.76</v>
      </c>
      <c r="F15" s="6">
        <v>822.36</v>
      </c>
      <c r="G15" s="6">
        <v>4463.2</v>
      </c>
      <c r="H15" s="6">
        <v>4685.57</v>
      </c>
      <c r="I15" s="6">
        <v>9148.7999999999993</v>
      </c>
      <c r="J15" s="6">
        <v>6185</v>
      </c>
      <c r="K15" s="6">
        <v>5167</v>
      </c>
      <c r="L15" s="6">
        <v>11352</v>
      </c>
      <c r="N15">
        <v>3369.8</v>
      </c>
      <c r="Z15" s="6"/>
      <c r="AA15" s="3">
        <f t="shared" si="2"/>
        <v>0</v>
      </c>
      <c r="AB15" s="3">
        <f t="shared" si="3"/>
        <v>0</v>
      </c>
    </row>
    <row r="16" spans="1:29" x14ac:dyDescent="0.3">
      <c r="A16" s="2" t="s">
        <v>527</v>
      </c>
      <c r="B16" s="3">
        <v>94</v>
      </c>
      <c r="C16" s="3">
        <f t="shared" si="0"/>
        <v>3.8211382113821135E-2</v>
      </c>
      <c r="D16" s="3">
        <f t="shared" si="1"/>
        <v>2.2096850023507288E-2</v>
      </c>
      <c r="E16" s="3">
        <v>28.8</v>
      </c>
      <c r="F16" s="4">
        <v>122.8</v>
      </c>
      <c r="G16" s="3">
        <v>380.26</v>
      </c>
      <c r="H16" s="3">
        <v>385.5</v>
      </c>
      <c r="I16" s="4">
        <v>765.76</v>
      </c>
      <c r="J16" s="3">
        <v>667</v>
      </c>
      <c r="K16" s="3">
        <v>534</v>
      </c>
      <c r="L16" s="4">
        <v>1201</v>
      </c>
      <c r="N16">
        <v>719.19999999999993</v>
      </c>
      <c r="Z16" s="3">
        <v>94</v>
      </c>
      <c r="AA16" s="3">
        <f t="shared" si="2"/>
        <v>3.8211382113821135E-2</v>
      </c>
      <c r="AB16" s="3">
        <f t="shared" si="3"/>
        <v>2.2096850023507288E-2</v>
      </c>
      <c r="AC16">
        <v>719.19999999999993</v>
      </c>
    </row>
    <row r="17" spans="1:29" x14ac:dyDescent="0.3">
      <c r="A17" s="2" t="s">
        <v>528</v>
      </c>
      <c r="B17" s="3">
        <v>101.66</v>
      </c>
      <c r="C17" s="3">
        <f t="shared" si="0"/>
        <v>4.1325203252032518E-2</v>
      </c>
      <c r="D17" s="3">
        <f t="shared" si="1"/>
        <v>2.3897508227550539E-2</v>
      </c>
      <c r="E17" s="3">
        <v>26.98</v>
      </c>
      <c r="F17" s="4">
        <v>128.63999999999999</v>
      </c>
      <c r="G17" s="3">
        <v>360.58</v>
      </c>
      <c r="H17" s="3">
        <v>401.93</v>
      </c>
      <c r="I17" s="4">
        <v>762.51</v>
      </c>
      <c r="J17" s="3">
        <v>674</v>
      </c>
      <c r="K17" s="3">
        <v>433</v>
      </c>
      <c r="L17" s="4">
        <v>1107</v>
      </c>
      <c r="N17">
        <v>838.09999999999991</v>
      </c>
      <c r="Z17" s="3">
        <v>101.66</v>
      </c>
      <c r="AA17" s="3">
        <f t="shared" si="2"/>
        <v>4.1325203252032518E-2</v>
      </c>
      <c r="AB17" s="3">
        <f t="shared" si="3"/>
        <v>2.3897508227550539E-2</v>
      </c>
      <c r="AC17">
        <v>838.09999999999991</v>
      </c>
    </row>
    <row r="18" spans="1:29" x14ac:dyDescent="0.3">
      <c r="A18" s="2" t="s">
        <v>529</v>
      </c>
      <c r="B18" s="3">
        <v>67.7</v>
      </c>
      <c r="C18" s="3">
        <f t="shared" si="0"/>
        <v>2.7520325203252035E-2</v>
      </c>
      <c r="D18" s="3">
        <f t="shared" si="1"/>
        <v>1.5914433474377057E-2</v>
      </c>
      <c r="E18" s="3">
        <v>28.3</v>
      </c>
      <c r="F18" s="4">
        <v>96</v>
      </c>
      <c r="G18" s="3">
        <v>341.22</v>
      </c>
      <c r="H18" s="3">
        <v>340.65</v>
      </c>
      <c r="I18" s="4">
        <v>681.87</v>
      </c>
      <c r="J18" s="3">
        <v>637</v>
      </c>
      <c r="K18" s="3">
        <v>459</v>
      </c>
      <c r="L18" s="4">
        <v>1096</v>
      </c>
      <c r="N18">
        <v>530.1</v>
      </c>
      <c r="Z18" s="3">
        <v>67.7</v>
      </c>
      <c r="AA18" s="3">
        <f t="shared" si="2"/>
        <v>2.7520325203252035E-2</v>
      </c>
      <c r="AB18" s="3">
        <f t="shared" si="3"/>
        <v>1.5914433474377057E-2</v>
      </c>
      <c r="AC18">
        <v>530.1</v>
      </c>
    </row>
    <row r="19" spans="1:29" x14ac:dyDescent="0.3">
      <c r="A19" s="2" t="s">
        <v>530</v>
      </c>
      <c r="B19" s="3">
        <v>26.1</v>
      </c>
      <c r="C19" s="3">
        <f t="shared" si="0"/>
        <v>1.0609756097560976E-2</v>
      </c>
      <c r="D19" s="3">
        <f t="shared" si="1"/>
        <v>6.1354019746121301E-3</v>
      </c>
      <c r="E19" s="3">
        <v>24.9</v>
      </c>
      <c r="F19" s="4">
        <v>51</v>
      </c>
      <c r="G19" s="3">
        <v>369.96</v>
      </c>
      <c r="H19" s="3">
        <v>371.29</v>
      </c>
      <c r="I19" s="4">
        <v>741.25</v>
      </c>
      <c r="J19" s="3">
        <v>566</v>
      </c>
      <c r="K19" s="3">
        <v>413</v>
      </c>
      <c r="L19" s="4">
        <v>979</v>
      </c>
      <c r="N19">
        <v>118.80000000000001</v>
      </c>
      <c r="Z19" s="3">
        <v>26.1</v>
      </c>
      <c r="AA19" s="3">
        <f t="shared" si="2"/>
        <v>1.0609756097560976E-2</v>
      </c>
      <c r="AB19" s="3">
        <f t="shared" si="3"/>
        <v>6.1354019746121301E-3</v>
      </c>
      <c r="AC19">
        <v>118.80000000000001</v>
      </c>
    </row>
    <row r="20" spans="1:29" x14ac:dyDescent="0.3">
      <c r="A20" s="2" t="s">
        <v>531</v>
      </c>
      <c r="B20" s="3"/>
      <c r="C20" s="3">
        <f t="shared" si="0"/>
        <v>0</v>
      </c>
      <c r="D20" s="3">
        <f t="shared" si="1"/>
        <v>0</v>
      </c>
      <c r="E20" s="3">
        <v>17.899999999999999</v>
      </c>
      <c r="F20" s="4">
        <v>17.899999999999999</v>
      </c>
      <c r="G20" s="3">
        <v>297.54000000000002</v>
      </c>
      <c r="H20" s="3">
        <v>353.58</v>
      </c>
      <c r="I20" s="4">
        <v>651.12</v>
      </c>
      <c r="J20" s="3">
        <v>609</v>
      </c>
      <c r="K20" s="3">
        <v>428</v>
      </c>
      <c r="L20" s="4">
        <v>1037</v>
      </c>
      <c r="N20">
        <v>0</v>
      </c>
      <c r="Z20" s="3"/>
      <c r="AA20" s="3">
        <f t="shared" si="2"/>
        <v>0</v>
      </c>
      <c r="AB20" s="3">
        <f t="shared" si="3"/>
        <v>0</v>
      </c>
      <c r="AC20">
        <v>0</v>
      </c>
    </row>
    <row r="21" spans="1:29" x14ac:dyDescent="0.3">
      <c r="A21" s="2" t="s">
        <v>532</v>
      </c>
      <c r="B21" s="3"/>
      <c r="C21" s="3">
        <f t="shared" si="0"/>
        <v>0</v>
      </c>
      <c r="D21" s="3">
        <f t="shared" si="1"/>
        <v>0</v>
      </c>
      <c r="E21" s="3">
        <v>21.4</v>
      </c>
      <c r="F21" s="4">
        <v>21.4</v>
      </c>
      <c r="G21" s="3">
        <v>289.49</v>
      </c>
      <c r="H21" s="3">
        <v>377.88</v>
      </c>
      <c r="I21" s="4">
        <v>667.37</v>
      </c>
      <c r="J21" s="3">
        <v>575</v>
      </c>
      <c r="K21" s="3">
        <v>419</v>
      </c>
      <c r="L21" s="4">
        <v>994</v>
      </c>
      <c r="N21">
        <v>0</v>
      </c>
      <c r="Z21" s="3"/>
      <c r="AA21" s="3">
        <f t="shared" si="2"/>
        <v>0</v>
      </c>
      <c r="AB21" s="3">
        <f t="shared" si="3"/>
        <v>0</v>
      </c>
      <c r="AC21">
        <v>0</v>
      </c>
    </row>
    <row r="22" spans="1:29" x14ac:dyDescent="0.3">
      <c r="A22" s="2" t="s">
        <v>533</v>
      </c>
      <c r="B22" s="3"/>
      <c r="C22" s="3">
        <f t="shared" si="0"/>
        <v>0</v>
      </c>
      <c r="D22" s="3">
        <f t="shared" si="1"/>
        <v>0</v>
      </c>
      <c r="E22" s="3">
        <v>21.5</v>
      </c>
      <c r="F22" s="4">
        <v>21.5</v>
      </c>
      <c r="G22" s="3">
        <v>287.8</v>
      </c>
      <c r="H22" s="3">
        <v>324.79000000000002</v>
      </c>
      <c r="I22" s="4">
        <v>612.59</v>
      </c>
      <c r="J22" s="3">
        <v>613</v>
      </c>
      <c r="K22" s="3">
        <v>400</v>
      </c>
      <c r="L22" s="4">
        <v>1013</v>
      </c>
      <c r="N22">
        <v>0</v>
      </c>
      <c r="Z22" s="3"/>
      <c r="AA22" s="3">
        <f t="shared" si="2"/>
        <v>0</v>
      </c>
      <c r="AB22" s="3">
        <f t="shared" si="3"/>
        <v>0</v>
      </c>
      <c r="AC22">
        <v>0</v>
      </c>
    </row>
    <row r="23" spans="1:29" x14ac:dyDescent="0.3">
      <c r="A23" s="2" t="s">
        <v>534</v>
      </c>
      <c r="B23" s="3"/>
      <c r="C23" s="3">
        <f t="shared" si="0"/>
        <v>0</v>
      </c>
      <c r="D23" s="3">
        <f t="shared" si="1"/>
        <v>0</v>
      </c>
      <c r="E23" s="3">
        <v>23.1</v>
      </c>
      <c r="F23" s="4">
        <v>23.1</v>
      </c>
      <c r="G23" s="3">
        <v>318.57</v>
      </c>
      <c r="H23" s="3">
        <v>388.86399999999998</v>
      </c>
      <c r="I23" s="4">
        <v>707.43399999999997</v>
      </c>
      <c r="J23" s="3">
        <v>597</v>
      </c>
      <c r="K23" s="3">
        <v>507</v>
      </c>
      <c r="L23" s="4">
        <v>1104</v>
      </c>
      <c r="N23">
        <v>0</v>
      </c>
      <c r="Z23" s="3"/>
      <c r="AA23" s="3">
        <f t="shared" si="2"/>
        <v>0</v>
      </c>
      <c r="AB23" s="3">
        <f t="shared" si="3"/>
        <v>0</v>
      </c>
      <c r="AC23">
        <v>0</v>
      </c>
    </row>
    <row r="24" spans="1:29" x14ac:dyDescent="0.3">
      <c r="A24" s="2" t="s">
        <v>535</v>
      </c>
      <c r="B24" s="3"/>
      <c r="C24" s="3">
        <f t="shared" si="0"/>
        <v>0</v>
      </c>
      <c r="D24" s="3">
        <f t="shared" si="1"/>
        <v>0</v>
      </c>
      <c r="E24" s="3">
        <v>25.4</v>
      </c>
      <c r="F24" s="4">
        <v>25.4</v>
      </c>
      <c r="G24" s="3">
        <v>358.85</v>
      </c>
      <c r="H24" s="3">
        <v>369.36599999999999</v>
      </c>
      <c r="I24" s="4">
        <v>728.21600000000001</v>
      </c>
      <c r="J24" s="3">
        <v>610</v>
      </c>
      <c r="K24" s="3">
        <v>384</v>
      </c>
      <c r="L24" s="4">
        <v>994</v>
      </c>
      <c r="N24">
        <v>0</v>
      </c>
      <c r="Z24" s="3"/>
      <c r="AA24" s="3">
        <f t="shared" si="2"/>
        <v>0</v>
      </c>
      <c r="AB24" s="3">
        <f t="shared" si="3"/>
        <v>0</v>
      </c>
      <c r="AC24">
        <v>0</v>
      </c>
    </row>
    <row r="25" spans="1:29" x14ac:dyDescent="0.3">
      <c r="A25" s="2" t="s">
        <v>536</v>
      </c>
      <c r="B25" s="3">
        <v>32.799999999999997</v>
      </c>
      <c r="C25" s="3">
        <f t="shared" si="0"/>
        <v>1.3333333333333332E-2</v>
      </c>
      <c r="D25" s="3">
        <f t="shared" si="1"/>
        <v>7.7103902209684997E-3</v>
      </c>
      <c r="E25" s="3">
        <v>24.9</v>
      </c>
      <c r="F25" s="4">
        <v>57.7</v>
      </c>
      <c r="G25" s="3">
        <v>377.63</v>
      </c>
      <c r="H25" s="3">
        <v>388.7</v>
      </c>
      <c r="I25" s="4">
        <v>766.33</v>
      </c>
      <c r="J25" s="3">
        <v>610</v>
      </c>
      <c r="K25" s="3">
        <v>523</v>
      </c>
      <c r="L25" s="4">
        <v>1133</v>
      </c>
      <c r="N25">
        <v>187</v>
      </c>
      <c r="Z25" s="3">
        <v>32.799999999999997</v>
      </c>
      <c r="AA25" s="3">
        <f t="shared" si="2"/>
        <v>1.3333333333333332E-2</v>
      </c>
      <c r="AB25" s="3">
        <f t="shared" si="3"/>
        <v>7.7103902209684997E-3</v>
      </c>
      <c r="AC25">
        <v>187</v>
      </c>
    </row>
    <row r="26" spans="1:29" x14ac:dyDescent="0.3">
      <c r="A26" s="2" t="s">
        <v>537</v>
      </c>
      <c r="B26" s="3">
        <v>60.8</v>
      </c>
      <c r="C26" s="3">
        <f t="shared" si="0"/>
        <v>2.4715447154471545E-2</v>
      </c>
      <c r="D26" s="3">
        <f t="shared" si="1"/>
        <v>1.4292430653502585E-2</v>
      </c>
      <c r="E26" s="3">
        <v>26</v>
      </c>
      <c r="F26" s="4">
        <v>86.8</v>
      </c>
      <c r="G26" s="3">
        <v>366.92</v>
      </c>
      <c r="H26" s="3">
        <v>378.38</v>
      </c>
      <c r="I26" s="4">
        <v>745.3</v>
      </c>
      <c r="J26" s="3">
        <v>649</v>
      </c>
      <c r="K26" s="3">
        <v>385</v>
      </c>
      <c r="L26" s="4">
        <v>1034</v>
      </c>
      <c r="N26">
        <v>435</v>
      </c>
      <c r="Z26" s="3">
        <v>60.8</v>
      </c>
      <c r="AA26" s="3">
        <f t="shared" si="2"/>
        <v>2.4715447154471545E-2</v>
      </c>
      <c r="AB26" s="3">
        <f t="shared" si="3"/>
        <v>1.4292430653502585E-2</v>
      </c>
      <c r="AC26">
        <v>435</v>
      </c>
    </row>
    <row r="27" spans="1:29" x14ac:dyDescent="0.3">
      <c r="A27" s="2" t="s">
        <v>538</v>
      </c>
      <c r="B27" s="3">
        <v>83.7</v>
      </c>
      <c r="C27" s="3">
        <f t="shared" si="0"/>
        <v>3.4024390243902441E-2</v>
      </c>
      <c r="D27" s="3">
        <f t="shared" si="1"/>
        <v>1.9675599435825107E-2</v>
      </c>
      <c r="E27" s="3">
        <v>28.9</v>
      </c>
      <c r="F27" s="4">
        <v>112.6</v>
      </c>
      <c r="G27" s="3">
        <v>359.25</v>
      </c>
      <c r="H27" s="3">
        <v>366.99</v>
      </c>
      <c r="I27" s="4">
        <v>726.24</v>
      </c>
      <c r="J27" s="3">
        <v>691</v>
      </c>
      <c r="K27" s="3">
        <v>319</v>
      </c>
      <c r="L27" s="4">
        <v>1010</v>
      </c>
      <c r="N27">
        <v>734.69999999999993</v>
      </c>
      <c r="Z27" s="3">
        <v>83.7</v>
      </c>
      <c r="AA27" s="3">
        <f t="shared" si="2"/>
        <v>3.4024390243902441E-2</v>
      </c>
      <c r="AB27" s="3">
        <f t="shared" si="3"/>
        <v>1.9675599435825107E-2</v>
      </c>
      <c r="AC27">
        <v>734.69999999999993</v>
      </c>
    </row>
    <row r="28" spans="1:29" x14ac:dyDescent="0.3">
      <c r="A28" s="5" t="s">
        <v>539</v>
      </c>
      <c r="B28" s="6">
        <v>466.76</v>
      </c>
      <c r="C28" s="3">
        <f t="shared" si="0"/>
        <v>0.18973983739837397</v>
      </c>
      <c r="D28" s="3">
        <f t="shared" si="1"/>
        <v>0.10972261401034321</v>
      </c>
      <c r="E28" s="6">
        <v>298.08</v>
      </c>
      <c r="F28" s="6">
        <v>764.84</v>
      </c>
      <c r="G28" s="6">
        <v>4108.1000000000004</v>
      </c>
      <c r="H28" s="6">
        <v>4447.92</v>
      </c>
      <c r="I28" s="6">
        <v>8556</v>
      </c>
      <c r="J28" s="6">
        <v>7498</v>
      </c>
      <c r="K28" s="6">
        <v>5204</v>
      </c>
      <c r="L28" s="6">
        <v>12702</v>
      </c>
      <c r="N28">
        <v>3562.8999999999996</v>
      </c>
      <c r="Z28" s="6"/>
      <c r="AA28" s="3">
        <f t="shared" si="2"/>
        <v>0</v>
      </c>
      <c r="AB28" s="3">
        <f t="shared" si="3"/>
        <v>0</v>
      </c>
    </row>
    <row r="29" spans="1:29" x14ac:dyDescent="0.3">
      <c r="A29" s="2" t="s">
        <v>540</v>
      </c>
      <c r="B29" s="3">
        <v>86</v>
      </c>
      <c r="C29" s="3">
        <f t="shared" si="0"/>
        <v>3.4959349593495934E-2</v>
      </c>
      <c r="D29" s="3">
        <f t="shared" si="1"/>
        <v>2.0216267042783263E-2</v>
      </c>
      <c r="E29" s="3">
        <v>28.5</v>
      </c>
      <c r="F29" s="4">
        <v>114.5</v>
      </c>
      <c r="G29" s="3">
        <v>365.44</v>
      </c>
      <c r="H29" s="3">
        <v>335.28</v>
      </c>
      <c r="I29" s="4">
        <v>700.72</v>
      </c>
      <c r="J29" s="3">
        <v>622</v>
      </c>
      <c r="K29" s="3">
        <v>503</v>
      </c>
      <c r="L29" s="4">
        <v>1125</v>
      </c>
      <c r="N29">
        <v>790.5</v>
      </c>
      <c r="Z29" s="3">
        <v>86</v>
      </c>
      <c r="AA29" s="3">
        <f t="shared" si="2"/>
        <v>3.4959349593495934E-2</v>
      </c>
      <c r="AB29" s="3">
        <f t="shared" si="3"/>
        <v>2.0216267042783263E-2</v>
      </c>
      <c r="AC29">
        <v>790.5</v>
      </c>
    </row>
    <row r="30" spans="1:29" x14ac:dyDescent="0.3">
      <c r="A30" s="2" t="s">
        <v>541</v>
      </c>
      <c r="B30" s="3">
        <v>79.7</v>
      </c>
      <c r="C30" s="3">
        <f t="shared" si="0"/>
        <v>3.2398373983739841E-2</v>
      </c>
      <c r="D30" s="3">
        <f t="shared" si="1"/>
        <v>1.8735307945463093E-2</v>
      </c>
      <c r="E30" s="3">
        <v>24.2</v>
      </c>
      <c r="F30" s="4">
        <v>103.9</v>
      </c>
      <c r="G30" s="3">
        <v>342.86</v>
      </c>
      <c r="H30" s="3">
        <v>343.82</v>
      </c>
      <c r="I30" s="4">
        <v>686.68</v>
      </c>
      <c r="J30" s="3">
        <v>733</v>
      </c>
      <c r="K30" s="3">
        <v>386</v>
      </c>
      <c r="L30" s="4">
        <v>1119</v>
      </c>
      <c r="N30">
        <v>557.19999999999993</v>
      </c>
      <c r="Z30" s="3">
        <v>79.7</v>
      </c>
      <c r="AA30" s="3">
        <f t="shared" si="2"/>
        <v>3.2398373983739841E-2</v>
      </c>
      <c r="AB30" s="3">
        <f t="shared" si="3"/>
        <v>1.8735307945463093E-2</v>
      </c>
      <c r="AC30">
        <v>557.19999999999993</v>
      </c>
    </row>
    <row r="31" spans="1:29" x14ac:dyDescent="0.3">
      <c r="A31" s="2" t="s">
        <v>542</v>
      </c>
      <c r="B31" s="3">
        <v>85.4</v>
      </c>
      <c r="C31" s="3">
        <f t="shared" si="0"/>
        <v>3.471544715447155E-2</v>
      </c>
      <c r="D31" s="3">
        <f t="shared" si="1"/>
        <v>2.0075223319228962E-2</v>
      </c>
      <c r="E31" s="3">
        <v>25.1</v>
      </c>
      <c r="F31" s="4">
        <v>110.5</v>
      </c>
      <c r="G31" s="3">
        <v>317.20999999999998</v>
      </c>
      <c r="H31" s="3">
        <v>342.1</v>
      </c>
      <c r="I31" s="4">
        <v>659.31</v>
      </c>
      <c r="J31" s="3">
        <v>722</v>
      </c>
      <c r="K31" s="3">
        <v>370</v>
      </c>
      <c r="L31" s="4">
        <v>1092</v>
      </c>
      <c r="N31">
        <v>713</v>
      </c>
      <c r="Z31" s="3">
        <v>85.4</v>
      </c>
      <c r="AA31" s="3">
        <f t="shared" si="2"/>
        <v>3.471544715447155E-2</v>
      </c>
      <c r="AB31" s="3">
        <f t="shared" si="3"/>
        <v>2.0075223319228962E-2</v>
      </c>
      <c r="AC31">
        <v>713</v>
      </c>
    </row>
    <row r="32" spans="1:29" x14ac:dyDescent="0.3">
      <c r="A32" s="2" t="s">
        <v>543</v>
      </c>
      <c r="B32" s="3">
        <v>29.64</v>
      </c>
      <c r="C32" s="3">
        <f t="shared" si="0"/>
        <v>1.2048780487804878E-2</v>
      </c>
      <c r="D32" s="3">
        <f t="shared" si="1"/>
        <v>6.9675599435825106E-3</v>
      </c>
      <c r="E32" s="3">
        <v>23.7</v>
      </c>
      <c r="F32" s="4">
        <v>53.34</v>
      </c>
      <c r="G32" s="3">
        <v>342.78</v>
      </c>
      <c r="H32" s="3">
        <v>313.45</v>
      </c>
      <c r="I32" s="4">
        <v>656.23</v>
      </c>
      <c r="J32" s="3">
        <v>657</v>
      </c>
      <c r="K32" s="3">
        <v>396</v>
      </c>
      <c r="L32" s="4">
        <v>1053</v>
      </c>
      <c r="N32">
        <v>188.7</v>
      </c>
      <c r="Z32" s="3">
        <v>29.64</v>
      </c>
      <c r="AA32" s="3">
        <f t="shared" si="2"/>
        <v>1.2048780487804878E-2</v>
      </c>
      <c r="AB32" s="3">
        <f t="shared" si="3"/>
        <v>6.9675599435825106E-3</v>
      </c>
      <c r="AC32">
        <v>188.7</v>
      </c>
    </row>
    <row r="33" spans="1:29" x14ac:dyDescent="0.3">
      <c r="A33" s="2" t="s">
        <v>544</v>
      </c>
      <c r="B33" s="3"/>
      <c r="C33" s="3">
        <f t="shared" si="0"/>
        <v>0</v>
      </c>
      <c r="D33" s="3">
        <f t="shared" si="1"/>
        <v>0</v>
      </c>
      <c r="E33" s="3">
        <v>15.9</v>
      </c>
      <c r="F33" s="4">
        <v>15.9</v>
      </c>
      <c r="G33" s="3">
        <v>291.02</v>
      </c>
      <c r="H33" s="3">
        <v>304.95</v>
      </c>
      <c r="I33" s="4">
        <v>595.97</v>
      </c>
      <c r="J33" s="3">
        <v>618</v>
      </c>
      <c r="K33" s="3">
        <v>443</v>
      </c>
      <c r="L33" s="4">
        <v>1061</v>
      </c>
      <c r="N33">
        <v>0</v>
      </c>
      <c r="Z33" s="3"/>
      <c r="AA33" s="3">
        <f t="shared" si="2"/>
        <v>0</v>
      </c>
      <c r="AB33" s="3">
        <f t="shared" si="3"/>
        <v>0</v>
      </c>
      <c r="AC33">
        <v>0</v>
      </c>
    </row>
    <row r="34" spans="1:29" x14ac:dyDescent="0.3">
      <c r="A34" s="2" t="s">
        <v>545</v>
      </c>
      <c r="B34" s="3"/>
      <c r="C34" s="3">
        <f t="shared" si="0"/>
        <v>0</v>
      </c>
      <c r="D34" s="3">
        <f t="shared" si="1"/>
        <v>0</v>
      </c>
      <c r="E34" s="3">
        <v>13.88</v>
      </c>
      <c r="F34" s="4">
        <v>13.88</v>
      </c>
      <c r="G34" s="3">
        <v>241.56</v>
      </c>
      <c r="H34" s="3">
        <v>343.09</v>
      </c>
      <c r="I34" s="4">
        <v>584.65</v>
      </c>
      <c r="J34" s="3">
        <v>680</v>
      </c>
      <c r="K34" s="3">
        <v>405</v>
      </c>
      <c r="L34" s="4">
        <v>1085</v>
      </c>
      <c r="N34">
        <v>0</v>
      </c>
      <c r="Z34" s="3"/>
      <c r="AA34" s="3">
        <f t="shared" si="2"/>
        <v>0</v>
      </c>
      <c r="AB34" s="3">
        <f t="shared" si="3"/>
        <v>0</v>
      </c>
      <c r="AC34">
        <v>0</v>
      </c>
    </row>
    <row r="35" spans="1:29" x14ac:dyDescent="0.3">
      <c r="A35" s="2" t="s">
        <v>546</v>
      </c>
      <c r="B35" s="3"/>
      <c r="C35" s="3">
        <f t="shared" si="0"/>
        <v>0</v>
      </c>
      <c r="D35" s="3">
        <f t="shared" si="1"/>
        <v>0</v>
      </c>
      <c r="E35" s="3">
        <v>9.76</v>
      </c>
      <c r="F35" s="4">
        <v>9.76</v>
      </c>
      <c r="G35" s="3">
        <v>244.19</v>
      </c>
      <c r="H35" s="3">
        <v>307.93</v>
      </c>
      <c r="I35" s="4">
        <v>552.12</v>
      </c>
      <c r="J35" s="3">
        <v>650</v>
      </c>
      <c r="K35" s="3">
        <v>387</v>
      </c>
      <c r="L35" s="4">
        <v>1037</v>
      </c>
      <c r="N35">
        <v>0</v>
      </c>
      <c r="Z35" s="3"/>
      <c r="AA35" s="3">
        <f t="shared" si="2"/>
        <v>0</v>
      </c>
      <c r="AB35" s="3">
        <f t="shared" si="3"/>
        <v>0</v>
      </c>
      <c r="AC35">
        <v>0</v>
      </c>
    </row>
    <row r="36" spans="1:29" x14ac:dyDescent="0.3">
      <c r="A36" s="2" t="s">
        <v>547</v>
      </c>
      <c r="B36" s="3"/>
      <c r="C36" s="3">
        <f t="shared" si="0"/>
        <v>0</v>
      </c>
      <c r="D36" s="3">
        <f t="shared" si="1"/>
        <v>0</v>
      </c>
      <c r="E36" s="3">
        <v>22.89</v>
      </c>
      <c r="F36" s="4">
        <v>22.89</v>
      </c>
      <c r="G36" s="3">
        <v>273.08</v>
      </c>
      <c r="H36" s="3">
        <v>307.45999999999998</v>
      </c>
      <c r="I36" s="4">
        <v>580.54</v>
      </c>
      <c r="J36" s="3">
        <v>620</v>
      </c>
      <c r="K36" s="3">
        <v>500</v>
      </c>
      <c r="L36" s="4">
        <v>1120</v>
      </c>
      <c r="N36">
        <v>0</v>
      </c>
      <c r="Z36" s="3"/>
      <c r="AA36" s="3">
        <f t="shared" si="2"/>
        <v>0</v>
      </c>
      <c r="AB36" s="3">
        <f t="shared" si="3"/>
        <v>0</v>
      </c>
      <c r="AC36">
        <v>0</v>
      </c>
    </row>
    <row r="37" spans="1:29" x14ac:dyDescent="0.3">
      <c r="A37" s="2" t="s">
        <v>548</v>
      </c>
      <c r="B37" s="3"/>
      <c r="C37" s="3">
        <f t="shared" si="0"/>
        <v>0</v>
      </c>
      <c r="D37" s="3">
        <f t="shared" si="1"/>
        <v>0</v>
      </c>
      <c r="E37" s="3">
        <v>25.4</v>
      </c>
      <c r="F37" s="4">
        <v>25.4</v>
      </c>
      <c r="G37" s="3">
        <v>295.13</v>
      </c>
      <c r="H37" s="3">
        <v>337.84</v>
      </c>
      <c r="I37" s="4">
        <v>632.97</v>
      </c>
      <c r="J37" s="3">
        <v>635</v>
      </c>
      <c r="K37" s="3">
        <v>407</v>
      </c>
      <c r="L37" s="4">
        <v>1042</v>
      </c>
      <c r="N37">
        <v>0</v>
      </c>
      <c r="Z37" s="3"/>
      <c r="AA37" s="3">
        <f t="shared" si="2"/>
        <v>0</v>
      </c>
      <c r="AB37" s="3">
        <f t="shared" si="3"/>
        <v>0</v>
      </c>
      <c r="AC37">
        <v>0</v>
      </c>
    </row>
    <row r="38" spans="1:29" x14ac:dyDescent="0.3">
      <c r="A38" s="2" t="s">
        <v>549</v>
      </c>
      <c r="B38" s="7">
        <v>36.630000000000003</v>
      </c>
      <c r="C38" s="3">
        <f t="shared" si="0"/>
        <v>1.4890243902439025E-2</v>
      </c>
      <c r="D38" s="3">
        <f t="shared" si="1"/>
        <v>8.610719322990127E-3</v>
      </c>
      <c r="E38" s="3">
        <v>26.4</v>
      </c>
      <c r="F38" s="4">
        <v>63.03</v>
      </c>
      <c r="G38" s="3">
        <v>301.82</v>
      </c>
      <c r="H38" s="3">
        <v>331.92</v>
      </c>
      <c r="I38" s="4">
        <v>633.74</v>
      </c>
      <c r="J38" s="3">
        <v>735</v>
      </c>
      <c r="K38" s="3">
        <v>465</v>
      </c>
      <c r="L38" s="4">
        <v>1200</v>
      </c>
      <c r="N38">
        <v>303</v>
      </c>
      <c r="Z38" s="7">
        <v>36.630000000000003</v>
      </c>
      <c r="AA38" s="3">
        <f t="shared" si="2"/>
        <v>1.4890243902439025E-2</v>
      </c>
      <c r="AB38" s="3">
        <f t="shared" si="3"/>
        <v>8.610719322990127E-3</v>
      </c>
      <c r="AC38">
        <v>303</v>
      </c>
    </row>
    <row r="39" spans="1:29" x14ac:dyDescent="0.3">
      <c r="A39" s="2" t="s">
        <v>550</v>
      </c>
      <c r="B39" s="3">
        <v>46.8</v>
      </c>
      <c r="C39" s="3">
        <f t="shared" si="0"/>
        <v>1.9024390243902439E-2</v>
      </c>
      <c r="D39" s="3">
        <f t="shared" si="1"/>
        <v>1.1001410437235543E-2</v>
      </c>
      <c r="E39" s="3">
        <v>24.5</v>
      </c>
      <c r="F39" s="4">
        <v>71.3</v>
      </c>
      <c r="G39" s="3">
        <v>347.42</v>
      </c>
      <c r="H39" s="3">
        <v>359.9</v>
      </c>
      <c r="I39" s="4">
        <v>707.32</v>
      </c>
      <c r="J39" s="3">
        <v>728</v>
      </c>
      <c r="K39" s="3">
        <v>450</v>
      </c>
      <c r="L39" s="4">
        <v>1178</v>
      </c>
      <c r="N39">
        <v>408</v>
      </c>
      <c r="Z39" s="3">
        <v>46.8</v>
      </c>
      <c r="AA39" s="3">
        <f t="shared" si="2"/>
        <v>1.9024390243902439E-2</v>
      </c>
      <c r="AB39" s="3">
        <f t="shared" si="3"/>
        <v>1.1001410437235543E-2</v>
      </c>
      <c r="AC39">
        <v>408</v>
      </c>
    </row>
    <row r="40" spans="1:29" x14ac:dyDescent="0.3">
      <c r="A40" s="2" t="s">
        <v>551</v>
      </c>
      <c r="B40" s="3">
        <v>70</v>
      </c>
      <c r="C40" s="3">
        <f t="shared" si="0"/>
        <v>2.8455284552845527E-2</v>
      </c>
      <c r="D40" s="3">
        <f t="shared" si="1"/>
        <v>1.6455101081335213E-2</v>
      </c>
      <c r="E40" s="3">
        <v>28.4</v>
      </c>
      <c r="F40" s="4">
        <v>98.4</v>
      </c>
      <c r="G40" s="3">
        <v>329.04</v>
      </c>
      <c r="H40" s="3">
        <v>346.6</v>
      </c>
      <c r="I40" s="4">
        <v>675.64</v>
      </c>
      <c r="J40" s="3">
        <v>774</v>
      </c>
      <c r="K40" s="3">
        <v>305</v>
      </c>
      <c r="L40" s="4">
        <v>1079</v>
      </c>
      <c r="N40">
        <v>564.19999999999993</v>
      </c>
      <c r="Z40" s="3">
        <v>70</v>
      </c>
      <c r="AA40" s="3">
        <f t="shared" si="2"/>
        <v>2.8455284552845527E-2</v>
      </c>
      <c r="AB40" s="3">
        <f t="shared" si="3"/>
        <v>1.6455101081335213E-2</v>
      </c>
      <c r="AC40">
        <v>564.19999999999993</v>
      </c>
    </row>
    <row r="41" spans="1:29" x14ac:dyDescent="0.3">
      <c r="A41" s="5" t="s">
        <v>552</v>
      </c>
      <c r="B41" s="6">
        <v>434.17</v>
      </c>
      <c r="C41" s="3">
        <f t="shared" si="0"/>
        <v>0.1764918699186992</v>
      </c>
      <c r="D41" s="3">
        <f t="shared" si="1"/>
        <v>0.10206158909261871</v>
      </c>
      <c r="E41" s="6">
        <v>268.63</v>
      </c>
      <c r="F41" s="6">
        <v>702.8</v>
      </c>
      <c r="G41" s="6">
        <v>3691.6</v>
      </c>
      <c r="H41" s="6">
        <v>3974.34</v>
      </c>
      <c r="I41" s="6">
        <v>7665.9</v>
      </c>
      <c r="J41" s="6">
        <v>8174</v>
      </c>
      <c r="K41" s="6">
        <v>5017</v>
      </c>
      <c r="L41" s="6">
        <v>13191</v>
      </c>
      <c r="N41">
        <v>3524.5999999999995</v>
      </c>
      <c r="Z41" s="6"/>
      <c r="AA41" s="3">
        <f t="shared" si="2"/>
        <v>0</v>
      </c>
      <c r="AB41" s="3">
        <f t="shared" si="3"/>
        <v>0</v>
      </c>
    </row>
    <row r="42" spans="1:29" x14ac:dyDescent="0.3">
      <c r="A42" s="2" t="s">
        <v>553</v>
      </c>
      <c r="B42" s="3">
        <v>96.8</v>
      </c>
      <c r="C42" s="3">
        <f t="shared" si="0"/>
        <v>3.9349593495934955E-2</v>
      </c>
      <c r="D42" s="3">
        <f t="shared" si="1"/>
        <v>2.2755054066760694E-2</v>
      </c>
      <c r="E42" s="3">
        <v>28.6</v>
      </c>
      <c r="F42" s="4">
        <v>125.4</v>
      </c>
      <c r="G42" s="3">
        <v>347.51</v>
      </c>
      <c r="H42" s="3">
        <v>364.09</v>
      </c>
      <c r="I42" s="4">
        <v>711.6</v>
      </c>
      <c r="J42" s="3">
        <v>613</v>
      </c>
      <c r="K42" s="3">
        <v>380</v>
      </c>
      <c r="L42" s="4">
        <v>993</v>
      </c>
      <c r="N42">
        <v>790.5</v>
      </c>
      <c r="Z42" s="3">
        <v>96.8</v>
      </c>
      <c r="AA42" s="3">
        <f t="shared" si="2"/>
        <v>3.9349593495934955E-2</v>
      </c>
      <c r="AB42" s="3">
        <f t="shared" si="3"/>
        <v>2.2755054066760694E-2</v>
      </c>
      <c r="AC42">
        <v>790.5</v>
      </c>
    </row>
    <row r="43" spans="1:29" x14ac:dyDescent="0.3">
      <c r="A43" s="2" t="s">
        <v>554</v>
      </c>
      <c r="B43" s="3">
        <v>66.900000000000006</v>
      </c>
      <c r="C43" s="3">
        <f t="shared" si="0"/>
        <v>2.7195121951219516E-2</v>
      </c>
      <c r="D43" s="3">
        <f t="shared" si="1"/>
        <v>1.5726375176304656E-2</v>
      </c>
      <c r="E43" s="3">
        <v>26.8</v>
      </c>
      <c r="F43" s="4">
        <v>93.7</v>
      </c>
      <c r="G43" s="3">
        <v>332.65</v>
      </c>
      <c r="H43" s="3">
        <v>344.32</v>
      </c>
      <c r="I43" s="4">
        <v>676.97</v>
      </c>
      <c r="J43" s="3">
        <v>620</v>
      </c>
      <c r="K43" s="3">
        <v>458</v>
      </c>
      <c r="L43" s="4">
        <v>1078</v>
      </c>
      <c r="N43">
        <v>532</v>
      </c>
      <c r="Z43" s="3">
        <v>66.900000000000006</v>
      </c>
      <c r="AA43" s="3">
        <f t="shared" si="2"/>
        <v>2.7195121951219516E-2</v>
      </c>
      <c r="AB43" s="3">
        <f t="shared" si="3"/>
        <v>1.5726375176304656E-2</v>
      </c>
      <c r="AC43">
        <v>532</v>
      </c>
    </row>
    <row r="44" spans="1:29" x14ac:dyDescent="0.3">
      <c r="A44" s="2" t="s">
        <v>555</v>
      </c>
      <c r="B44" s="3">
        <v>47.6</v>
      </c>
      <c r="C44" s="3">
        <f t="shared" si="0"/>
        <v>1.9349593495934962E-2</v>
      </c>
      <c r="D44" s="3">
        <f t="shared" si="1"/>
        <v>1.1189468735307946E-2</v>
      </c>
      <c r="E44" s="3">
        <v>28.4</v>
      </c>
      <c r="F44" s="4">
        <v>76</v>
      </c>
      <c r="G44" s="3">
        <v>313.26</v>
      </c>
      <c r="H44" s="3">
        <v>319.5</v>
      </c>
      <c r="I44" s="4">
        <v>632.76</v>
      </c>
      <c r="J44" s="3">
        <v>590</v>
      </c>
      <c r="K44" s="3">
        <v>293</v>
      </c>
      <c r="L44" s="4">
        <v>883</v>
      </c>
      <c r="N44">
        <v>393.7</v>
      </c>
      <c r="Z44" s="3">
        <v>47.6</v>
      </c>
      <c r="AA44" s="3">
        <f t="shared" si="2"/>
        <v>1.9349593495934962E-2</v>
      </c>
      <c r="AB44" s="3">
        <f t="shared" si="3"/>
        <v>1.1189468735307946E-2</v>
      </c>
      <c r="AC44">
        <v>393.7</v>
      </c>
    </row>
    <row r="45" spans="1:29" x14ac:dyDescent="0.3">
      <c r="A45" s="2" t="s">
        <v>556</v>
      </c>
      <c r="B45" s="3">
        <v>24.2</v>
      </c>
      <c r="C45" s="3">
        <f t="shared" si="0"/>
        <v>9.8373983739837387E-3</v>
      </c>
      <c r="D45" s="3">
        <f t="shared" si="1"/>
        <v>5.6887635166901736E-3</v>
      </c>
      <c r="E45" s="3">
        <v>26.7</v>
      </c>
      <c r="F45" s="4">
        <v>50.9</v>
      </c>
      <c r="G45" s="7">
        <v>353.07</v>
      </c>
      <c r="H45" s="3">
        <v>342.69</v>
      </c>
      <c r="I45" s="4">
        <v>695.76</v>
      </c>
      <c r="J45" s="3">
        <v>619</v>
      </c>
      <c r="K45" s="3">
        <v>471</v>
      </c>
      <c r="L45" s="4">
        <v>1090</v>
      </c>
      <c r="N45">
        <v>158.10000000000002</v>
      </c>
      <c r="Z45" s="3">
        <v>24.2</v>
      </c>
      <c r="AA45" s="3">
        <f t="shared" si="2"/>
        <v>9.8373983739837387E-3</v>
      </c>
      <c r="AB45" s="3">
        <f t="shared" si="3"/>
        <v>5.6887635166901736E-3</v>
      </c>
      <c r="AC45">
        <v>158.10000000000002</v>
      </c>
    </row>
    <row r="46" spans="1:29" x14ac:dyDescent="0.3">
      <c r="A46" s="2" t="s">
        <v>557</v>
      </c>
      <c r="B46" s="3"/>
      <c r="C46" s="3">
        <f t="shared" si="0"/>
        <v>0</v>
      </c>
      <c r="D46" s="3">
        <f t="shared" si="1"/>
        <v>0</v>
      </c>
      <c r="E46" s="3">
        <v>23.8</v>
      </c>
      <c r="F46" s="4">
        <v>23.8</v>
      </c>
      <c r="G46" s="3">
        <v>339.22</v>
      </c>
      <c r="H46" s="3">
        <v>298.94</v>
      </c>
      <c r="I46" s="4">
        <v>638.16</v>
      </c>
      <c r="J46" s="3">
        <v>620</v>
      </c>
      <c r="K46" s="3">
        <v>357</v>
      </c>
      <c r="L46" s="4">
        <v>977</v>
      </c>
      <c r="N46">
        <v>0</v>
      </c>
      <c r="Z46" s="3"/>
      <c r="AA46" s="3">
        <f t="shared" si="2"/>
        <v>0</v>
      </c>
      <c r="AB46" s="3">
        <f t="shared" si="3"/>
        <v>0</v>
      </c>
      <c r="AC46">
        <v>0</v>
      </c>
    </row>
    <row r="47" spans="1:29" x14ac:dyDescent="0.3">
      <c r="A47" s="2" t="s">
        <v>558</v>
      </c>
      <c r="B47" s="3"/>
      <c r="C47" s="3">
        <f t="shared" si="0"/>
        <v>0</v>
      </c>
      <c r="D47" s="3">
        <f t="shared" si="1"/>
        <v>0</v>
      </c>
      <c r="E47" s="3">
        <v>14.1</v>
      </c>
      <c r="F47" s="4">
        <v>14.1</v>
      </c>
      <c r="G47" s="3">
        <v>270.91000000000003</v>
      </c>
      <c r="H47" s="3">
        <v>343.9</v>
      </c>
      <c r="I47" s="4">
        <v>614.80999999999995</v>
      </c>
      <c r="J47" s="3">
        <v>603</v>
      </c>
      <c r="K47" s="3">
        <v>405</v>
      </c>
      <c r="L47" s="4">
        <v>1008</v>
      </c>
      <c r="N47">
        <v>0</v>
      </c>
      <c r="Z47" s="3"/>
      <c r="AA47" s="3">
        <f t="shared" si="2"/>
        <v>0</v>
      </c>
      <c r="AB47" s="3">
        <f t="shared" si="3"/>
        <v>0</v>
      </c>
      <c r="AC47">
        <v>0</v>
      </c>
    </row>
    <row r="48" spans="1:29" x14ac:dyDescent="0.3">
      <c r="A48" s="2" t="s">
        <v>559</v>
      </c>
      <c r="B48" s="3"/>
      <c r="C48" s="3">
        <f t="shared" si="0"/>
        <v>0</v>
      </c>
      <c r="D48" s="3">
        <f t="shared" si="1"/>
        <v>0</v>
      </c>
      <c r="E48" s="3">
        <v>23.3</v>
      </c>
      <c r="F48" s="4">
        <v>23.3</v>
      </c>
      <c r="G48" s="3">
        <v>288.90699999999998</v>
      </c>
      <c r="H48" s="3">
        <v>309.47500000000002</v>
      </c>
      <c r="I48" s="4">
        <v>598.38199999999995</v>
      </c>
      <c r="J48" s="3">
        <v>610</v>
      </c>
      <c r="K48" s="3">
        <v>364</v>
      </c>
      <c r="L48" s="4">
        <v>974</v>
      </c>
      <c r="N48">
        <v>0</v>
      </c>
      <c r="Z48" s="3"/>
      <c r="AA48" s="3">
        <f t="shared" si="2"/>
        <v>0</v>
      </c>
      <c r="AB48" s="3">
        <f t="shared" si="3"/>
        <v>0</v>
      </c>
      <c r="AC48">
        <v>0</v>
      </c>
    </row>
    <row r="49" spans="1:29" x14ac:dyDescent="0.3">
      <c r="A49" s="2" t="s">
        <v>560</v>
      </c>
      <c r="B49" s="3"/>
      <c r="C49" s="3">
        <f t="shared" si="0"/>
        <v>0</v>
      </c>
      <c r="D49" s="3">
        <f t="shared" si="1"/>
        <v>0</v>
      </c>
      <c r="E49" s="3">
        <v>23.4</v>
      </c>
      <c r="F49" s="4">
        <v>23.4</v>
      </c>
      <c r="G49" s="3">
        <v>302.73200000000003</v>
      </c>
      <c r="H49" s="3">
        <v>308.58499999999998</v>
      </c>
      <c r="I49" s="4">
        <v>611.31700000000001</v>
      </c>
      <c r="J49" s="3">
        <v>615</v>
      </c>
      <c r="K49" s="3">
        <v>370</v>
      </c>
      <c r="L49" s="4">
        <v>985</v>
      </c>
      <c r="N49">
        <v>0</v>
      </c>
      <c r="Z49" s="3"/>
      <c r="AA49" s="3">
        <f t="shared" si="2"/>
        <v>0</v>
      </c>
      <c r="AB49" s="3">
        <f t="shared" si="3"/>
        <v>0</v>
      </c>
      <c r="AC49">
        <v>0</v>
      </c>
    </row>
    <row r="50" spans="1:29" x14ac:dyDescent="0.3">
      <c r="A50" s="2" t="s">
        <v>561</v>
      </c>
      <c r="B50" s="3"/>
      <c r="C50" s="3">
        <f t="shared" si="0"/>
        <v>0</v>
      </c>
      <c r="D50" s="3">
        <f t="shared" si="1"/>
        <v>0</v>
      </c>
      <c r="E50" s="3">
        <v>25.4</v>
      </c>
      <c r="F50" s="4">
        <v>25.4</v>
      </c>
      <c r="G50" s="3">
        <v>307.73200000000003</v>
      </c>
      <c r="H50" s="3">
        <v>334.43</v>
      </c>
      <c r="I50" s="4">
        <v>642.16200000000003</v>
      </c>
      <c r="J50" s="3">
        <v>613</v>
      </c>
      <c r="K50" s="3">
        <v>345</v>
      </c>
      <c r="L50" s="4">
        <v>958</v>
      </c>
      <c r="N50">
        <v>0</v>
      </c>
      <c r="Z50" s="3"/>
      <c r="AA50" s="3">
        <f t="shared" si="2"/>
        <v>0</v>
      </c>
      <c r="AB50" s="3">
        <f t="shared" si="3"/>
        <v>0</v>
      </c>
      <c r="AC50">
        <v>0</v>
      </c>
    </row>
    <row r="51" spans="1:29" x14ac:dyDescent="0.3">
      <c r="A51" s="2" t="s">
        <v>562</v>
      </c>
      <c r="B51" s="3">
        <v>24.6</v>
      </c>
      <c r="C51" s="3">
        <f t="shared" si="0"/>
        <v>0.01</v>
      </c>
      <c r="D51" s="3">
        <f t="shared" si="1"/>
        <v>5.7827926657263752E-3</v>
      </c>
      <c r="E51" s="3">
        <v>28.1</v>
      </c>
      <c r="F51" s="4">
        <v>52.7</v>
      </c>
      <c r="G51" s="3">
        <v>334.88299999999998</v>
      </c>
      <c r="H51" s="3">
        <v>335.09100000000001</v>
      </c>
      <c r="I51" s="4">
        <v>669.97400000000005</v>
      </c>
      <c r="J51" s="3">
        <v>614</v>
      </c>
      <c r="K51" s="3">
        <v>357</v>
      </c>
      <c r="L51" s="4">
        <v>971</v>
      </c>
      <c r="N51">
        <v>178.5</v>
      </c>
      <c r="Z51" s="3">
        <v>24.6</v>
      </c>
      <c r="AA51" s="3">
        <f t="shared" si="2"/>
        <v>0.01</v>
      </c>
      <c r="AB51" s="3">
        <f t="shared" si="3"/>
        <v>5.7827926657263752E-3</v>
      </c>
      <c r="AC51">
        <v>178.5</v>
      </c>
    </row>
    <row r="52" spans="1:29" x14ac:dyDescent="0.3">
      <c r="A52" s="2" t="s">
        <v>563</v>
      </c>
      <c r="B52" s="3">
        <v>63.9</v>
      </c>
      <c r="C52" s="3">
        <f t="shared" si="0"/>
        <v>2.597560975609756E-2</v>
      </c>
      <c r="D52" s="3">
        <f t="shared" si="1"/>
        <v>1.5021156558533144E-2</v>
      </c>
      <c r="E52" s="3">
        <v>27.5</v>
      </c>
      <c r="F52" s="4">
        <v>91.4</v>
      </c>
      <c r="G52" s="3">
        <v>315.47699999999998</v>
      </c>
      <c r="H52" s="3">
        <v>318.44900000000001</v>
      </c>
      <c r="I52" s="4">
        <v>633.92600000000004</v>
      </c>
      <c r="J52" s="3">
        <v>620</v>
      </c>
      <c r="K52" s="3">
        <v>430</v>
      </c>
      <c r="L52" s="4">
        <v>1050</v>
      </c>
      <c r="N52">
        <v>513</v>
      </c>
      <c r="Z52" s="3">
        <v>63.9</v>
      </c>
      <c r="AA52" s="3">
        <f t="shared" si="2"/>
        <v>2.597560975609756E-2</v>
      </c>
      <c r="AB52" s="3">
        <f t="shared" si="3"/>
        <v>1.5021156558533144E-2</v>
      </c>
      <c r="AC52">
        <v>513</v>
      </c>
    </row>
    <row r="53" spans="1:29" x14ac:dyDescent="0.3">
      <c r="A53" s="2" t="s">
        <v>564</v>
      </c>
      <c r="B53" s="3">
        <v>82.5</v>
      </c>
      <c r="C53" s="3">
        <f t="shared" si="0"/>
        <v>3.3536585365853661E-2</v>
      </c>
      <c r="D53" s="3">
        <f t="shared" si="1"/>
        <v>1.9393511988716503E-2</v>
      </c>
      <c r="E53" s="3">
        <v>29.8</v>
      </c>
      <c r="F53" s="4">
        <v>112.3</v>
      </c>
      <c r="G53" s="3">
        <v>316.02999999999997</v>
      </c>
      <c r="H53" s="3">
        <v>349.97</v>
      </c>
      <c r="I53" s="4">
        <v>666</v>
      </c>
      <c r="J53" s="3">
        <v>626</v>
      </c>
      <c r="K53" s="3">
        <v>333</v>
      </c>
      <c r="L53" s="4">
        <v>959</v>
      </c>
      <c r="N53">
        <v>644.80000000000007</v>
      </c>
      <c r="Z53" s="3">
        <v>82.5</v>
      </c>
      <c r="AA53" s="3">
        <f t="shared" si="2"/>
        <v>3.3536585365853661E-2</v>
      </c>
      <c r="AB53" s="3">
        <f t="shared" si="3"/>
        <v>1.9393511988716503E-2</v>
      </c>
      <c r="AC53">
        <v>644.80000000000007</v>
      </c>
    </row>
    <row r="54" spans="1:29" x14ac:dyDescent="0.3">
      <c r="A54" s="5" t="s">
        <v>565</v>
      </c>
      <c r="B54" s="6">
        <v>406.5</v>
      </c>
      <c r="C54" s="3">
        <f t="shared" si="0"/>
        <v>0.1652439024390244</v>
      </c>
      <c r="D54" s="3">
        <f t="shared" si="1"/>
        <v>9.5557122708039496E-2</v>
      </c>
      <c r="E54" s="6">
        <v>305.89999999999998</v>
      </c>
      <c r="F54" s="6">
        <v>712.4</v>
      </c>
      <c r="G54" s="6">
        <v>3822.4</v>
      </c>
      <c r="H54" s="6">
        <v>3969.44</v>
      </c>
      <c r="I54" s="6">
        <v>7791.8</v>
      </c>
      <c r="J54" s="6">
        <v>7363</v>
      </c>
      <c r="K54" s="6">
        <v>4563</v>
      </c>
      <c r="L54" s="6">
        <v>11926</v>
      </c>
      <c r="N54">
        <v>3210.6000000000004</v>
      </c>
      <c r="Z54" s="6"/>
      <c r="AA54" s="3">
        <f t="shared" si="2"/>
        <v>0</v>
      </c>
      <c r="AB54" s="3">
        <f t="shared" si="3"/>
        <v>0</v>
      </c>
    </row>
  </sheetData>
  <mergeCells count="4">
    <mergeCell ref="A1:A2"/>
    <mergeCell ref="D1:F1"/>
    <mergeCell ref="G1:I1"/>
    <mergeCell ref="J1:L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A28" zoomScale="85" zoomScaleNormal="85" workbookViewId="0">
      <selection activeCell="C3" sqref="C3"/>
    </sheetView>
  </sheetViews>
  <sheetFormatPr defaultRowHeight="14.4" x14ac:dyDescent="0.3"/>
  <cols>
    <col min="1" max="1" width="14.5546875" customWidth="1"/>
    <col min="10" max="10" width="15.33203125" customWidth="1"/>
  </cols>
  <sheetData>
    <row r="1" spans="1:29" ht="50.25" customHeight="1" x14ac:dyDescent="0.3">
      <c r="A1" s="234" t="s">
        <v>566</v>
      </c>
      <c r="B1" s="16"/>
      <c r="C1" s="234" t="s">
        <v>567</v>
      </c>
      <c r="D1" s="234"/>
      <c r="E1" s="234"/>
      <c r="F1" s="234"/>
      <c r="G1" s="234" t="s">
        <v>568</v>
      </c>
      <c r="H1" s="234"/>
      <c r="I1" s="234"/>
      <c r="J1" s="235" t="s">
        <v>569</v>
      </c>
    </row>
    <row r="2" spans="1:29" ht="79.2" x14ac:dyDescent="0.3">
      <c r="A2" s="234"/>
      <c r="B2" s="16" t="s">
        <v>570</v>
      </c>
      <c r="C2" s="16" t="s">
        <v>571</v>
      </c>
      <c r="D2" s="16" t="s">
        <v>572</v>
      </c>
      <c r="E2" s="1" t="s">
        <v>573</v>
      </c>
      <c r="F2" s="1" t="s">
        <v>574</v>
      </c>
      <c r="G2" s="1" t="s">
        <v>575</v>
      </c>
      <c r="H2" s="1" t="s">
        <v>576</v>
      </c>
      <c r="I2" s="1" t="s">
        <v>577</v>
      </c>
      <c r="J2" s="236"/>
      <c r="N2" s="15" t="s">
        <v>578</v>
      </c>
      <c r="Z2" s="13" t="s">
        <v>579</v>
      </c>
      <c r="AA2" s="16" t="s">
        <v>580</v>
      </c>
      <c r="AB2" s="16" t="s">
        <v>581</v>
      </c>
      <c r="AC2" s="15" t="s">
        <v>582</v>
      </c>
    </row>
    <row r="3" spans="1:29" x14ac:dyDescent="0.3">
      <c r="A3" s="2" t="s">
        <v>583</v>
      </c>
      <c r="B3" s="3">
        <v>113</v>
      </c>
      <c r="C3" s="3">
        <f>B3/3179</f>
        <v>3.5545769109782951E-2</v>
      </c>
      <c r="D3" s="3">
        <f>B3/4691</f>
        <v>2.4088680451929228E-2</v>
      </c>
      <c r="E3" s="3">
        <v>43.1</v>
      </c>
      <c r="F3" s="4">
        <v>156.1</v>
      </c>
      <c r="G3" s="3">
        <v>558.01</v>
      </c>
      <c r="H3" s="3">
        <v>478.99</v>
      </c>
      <c r="I3" s="4">
        <v>1037</v>
      </c>
      <c r="J3" s="3">
        <v>332</v>
      </c>
      <c r="N3">
        <v>675.80000000000007</v>
      </c>
      <c r="Z3" s="3">
        <v>113</v>
      </c>
      <c r="AA3" s="3">
        <f>Z3/3179</f>
        <v>3.5545769109782951E-2</v>
      </c>
      <c r="AB3" s="3">
        <f>Z3/4691</f>
        <v>2.4088680451929228E-2</v>
      </c>
      <c r="AC3">
        <v>675.80000000000007</v>
      </c>
    </row>
    <row r="4" spans="1:29" x14ac:dyDescent="0.3">
      <c r="A4" s="2" t="s">
        <v>584</v>
      </c>
      <c r="B4" s="3">
        <v>122</v>
      </c>
      <c r="C4" s="3">
        <f t="shared" ref="C4:C54" si="0">B4/3179</f>
        <v>3.8376848065429382E-2</v>
      </c>
      <c r="D4" s="3">
        <f t="shared" ref="D4:D54" si="1">B4/4691</f>
        <v>2.6007247921551908E-2</v>
      </c>
      <c r="E4" s="3">
        <v>39.6</v>
      </c>
      <c r="F4" s="4">
        <v>161.6</v>
      </c>
      <c r="G4" s="3">
        <v>519.13</v>
      </c>
      <c r="H4" s="3">
        <v>476.13</v>
      </c>
      <c r="I4" s="4">
        <v>995.26</v>
      </c>
      <c r="J4" s="3">
        <v>332</v>
      </c>
      <c r="N4">
        <v>736.4</v>
      </c>
      <c r="Z4" s="3">
        <v>122</v>
      </c>
      <c r="AA4" s="3">
        <f t="shared" ref="AA4:AA54" si="2">Z4/3179</f>
        <v>3.8376848065429382E-2</v>
      </c>
      <c r="AB4" s="3">
        <f t="shared" ref="AB4:AB54" si="3">Z4/4691</f>
        <v>2.6007247921551908E-2</v>
      </c>
      <c r="AC4">
        <v>736.4</v>
      </c>
    </row>
    <row r="5" spans="1:29" x14ac:dyDescent="0.3">
      <c r="A5" s="2" t="s">
        <v>585</v>
      </c>
      <c r="B5" s="3">
        <v>94.7</v>
      </c>
      <c r="C5" s="3">
        <f t="shared" si="0"/>
        <v>2.9789241899968545E-2</v>
      </c>
      <c r="D5" s="3">
        <f t="shared" si="1"/>
        <v>2.018759326369644E-2</v>
      </c>
      <c r="E5" s="3">
        <v>41.2</v>
      </c>
      <c r="F5" s="4">
        <v>135.9</v>
      </c>
      <c r="G5" s="3">
        <v>503.87</v>
      </c>
      <c r="H5" s="3">
        <v>472.07</v>
      </c>
      <c r="I5" s="4">
        <v>975.94</v>
      </c>
      <c r="J5" s="3">
        <v>322</v>
      </c>
      <c r="N5">
        <v>570.4</v>
      </c>
      <c r="Z5" s="3">
        <v>94.7</v>
      </c>
      <c r="AA5" s="3">
        <f t="shared" si="2"/>
        <v>2.9789241899968545E-2</v>
      </c>
      <c r="AB5" s="3">
        <f t="shared" si="3"/>
        <v>2.018759326369644E-2</v>
      </c>
      <c r="AC5">
        <v>570.4</v>
      </c>
    </row>
    <row r="6" spans="1:29" x14ac:dyDescent="0.3">
      <c r="A6" s="2" t="s">
        <v>586</v>
      </c>
      <c r="B6" s="3">
        <v>40.299999999999997</v>
      </c>
      <c r="C6" s="3">
        <f t="shared" si="0"/>
        <v>1.2676942434727901E-2</v>
      </c>
      <c r="D6" s="3">
        <f t="shared" si="1"/>
        <v>8.5909187806437852E-3</v>
      </c>
      <c r="E6" s="3">
        <v>38.200000000000003</v>
      </c>
      <c r="F6" s="4">
        <v>78.5</v>
      </c>
      <c r="G6" s="3">
        <v>510.24</v>
      </c>
      <c r="H6" s="3">
        <v>471.53</v>
      </c>
      <c r="I6" s="4">
        <v>981.77</v>
      </c>
      <c r="J6" s="3">
        <v>332</v>
      </c>
      <c r="N6">
        <v>190</v>
      </c>
      <c r="Z6" s="3">
        <v>40.299999999999997</v>
      </c>
      <c r="AA6" s="3">
        <f t="shared" si="2"/>
        <v>1.2676942434727901E-2</v>
      </c>
      <c r="AB6" s="3">
        <f t="shared" si="3"/>
        <v>8.5909187806437852E-3</v>
      </c>
      <c r="AC6">
        <v>190</v>
      </c>
    </row>
    <row r="7" spans="1:29" x14ac:dyDescent="0.3">
      <c r="A7" s="2" t="s">
        <v>587</v>
      </c>
      <c r="B7" s="3"/>
      <c r="C7" s="3">
        <f t="shared" si="0"/>
        <v>0</v>
      </c>
      <c r="D7" s="3">
        <f t="shared" si="1"/>
        <v>0</v>
      </c>
      <c r="E7" s="3">
        <v>23.6</v>
      </c>
      <c r="F7" s="4">
        <v>23.6</v>
      </c>
      <c r="G7" s="3">
        <v>464.51</v>
      </c>
      <c r="H7" s="3">
        <v>466.23</v>
      </c>
      <c r="I7" s="4">
        <v>930.74</v>
      </c>
      <c r="J7" s="3">
        <v>306</v>
      </c>
      <c r="N7">
        <v>0</v>
      </c>
      <c r="Z7" s="3"/>
      <c r="AA7" s="3">
        <f t="shared" si="2"/>
        <v>0</v>
      </c>
      <c r="AB7" s="3">
        <f t="shared" si="3"/>
        <v>0</v>
      </c>
      <c r="AC7">
        <v>0</v>
      </c>
    </row>
    <row r="8" spans="1:29" x14ac:dyDescent="0.3">
      <c r="A8" s="2" t="s">
        <v>588</v>
      </c>
      <c r="B8" s="3"/>
      <c r="C8" s="3">
        <f t="shared" si="0"/>
        <v>0</v>
      </c>
      <c r="D8" s="3">
        <f t="shared" si="1"/>
        <v>0</v>
      </c>
      <c r="E8" s="3">
        <v>31.3</v>
      </c>
      <c r="F8" s="4">
        <v>31.3</v>
      </c>
      <c r="G8" s="3">
        <v>412.95</v>
      </c>
      <c r="H8" s="3">
        <v>546.91999999999996</v>
      </c>
      <c r="I8" s="4">
        <v>959.87</v>
      </c>
      <c r="J8" s="3">
        <v>250</v>
      </c>
      <c r="N8">
        <v>0</v>
      </c>
      <c r="Z8" s="3"/>
      <c r="AA8" s="3">
        <f t="shared" si="2"/>
        <v>0</v>
      </c>
      <c r="AB8" s="3">
        <f t="shared" si="3"/>
        <v>0</v>
      </c>
      <c r="AC8">
        <v>0</v>
      </c>
    </row>
    <row r="9" spans="1:29" x14ac:dyDescent="0.3">
      <c r="A9" s="2" t="s">
        <v>589</v>
      </c>
      <c r="B9" s="3"/>
      <c r="C9" s="3">
        <f t="shared" si="0"/>
        <v>0</v>
      </c>
      <c r="D9" s="3">
        <f t="shared" si="1"/>
        <v>0</v>
      </c>
      <c r="E9" s="3">
        <v>30.5</v>
      </c>
      <c r="F9" s="4">
        <v>30.5</v>
      </c>
      <c r="G9" s="3">
        <v>442.28</v>
      </c>
      <c r="H9" s="3">
        <v>486.24</v>
      </c>
      <c r="I9" s="4">
        <v>928.52</v>
      </c>
      <c r="J9" s="3">
        <v>236</v>
      </c>
      <c r="N9">
        <v>0</v>
      </c>
      <c r="Z9" s="3"/>
      <c r="AA9" s="3">
        <f t="shared" si="2"/>
        <v>0</v>
      </c>
      <c r="AB9" s="3">
        <f t="shared" si="3"/>
        <v>0</v>
      </c>
      <c r="AC9">
        <v>0</v>
      </c>
    </row>
    <row r="10" spans="1:29" x14ac:dyDescent="0.3">
      <c r="A10" s="2" t="s">
        <v>590</v>
      </c>
      <c r="B10" s="3"/>
      <c r="C10" s="3">
        <f t="shared" si="0"/>
        <v>0</v>
      </c>
      <c r="D10" s="3">
        <f t="shared" si="1"/>
        <v>0</v>
      </c>
      <c r="E10" s="3">
        <v>30.8</v>
      </c>
      <c r="F10" s="4">
        <v>30.8</v>
      </c>
      <c r="G10" s="3">
        <v>419.7</v>
      </c>
      <c r="H10" s="3">
        <v>527.19000000000005</v>
      </c>
      <c r="I10" s="4">
        <v>946.89</v>
      </c>
      <c r="J10" s="3">
        <v>275</v>
      </c>
      <c r="N10">
        <v>0</v>
      </c>
      <c r="Z10" s="3"/>
      <c r="AA10" s="3">
        <f t="shared" si="2"/>
        <v>0</v>
      </c>
      <c r="AB10" s="3">
        <f t="shared" si="3"/>
        <v>0</v>
      </c>
      <c r="AC10">
        <v>0</v>
      </c>
    </row>
    <row r="11" spans="1:29" x14ac:dyDescent="0.3">
      <c r="A11" s="2" t="s">
        <v>591</v>
      </c>
      <c r="B11" s="3"/>
      <c r="C11" s="3">
        <f t="shared" si="0"/>
        <v>0</v>
      </c>
      <c r="D11" s="3">
        <f t="shared" si="1"/>
        <v>0</v>
      </c>
      <c r="E11" s="3">
        <v>33.700000000000003</v>
      </c>
      <c r="F11" s="4">
        <v>33.700000000000003</v>
      </c>
      <c r="G11" s="3">
        <v>452.34</v>
      </c>
      <c r="H11" s="3">
        <v>512.41999999999996</v>
      </c>
      <c r="I11" s="4">
        <v>964.76</v>
      </c>
      <c r="J11" s="3">
        <v>318</v>
      </c>
      <c r="N11">
        <v>0</v>
      </c>
      <c r="Z11" s="3"/>
      <c r="AA11" s="3">
        <f t="shared" si="2"/>
        <v>0</v>
      </c>
      <c r="AB11" s="3">
        <f t="shared" si="3"/>
        <v>0</v>
      </c>
      <c r="AC11">
        <v>0</v>
      </c>
    </row>
    <row r="12" spans="1:29" x14ac:dyDescent="0.3">
      <c r="A12" s="2" t="s">
        <v>592</v>
      </c>
      <c r="B12" s="3">
        <v>59.8</v>
      </c>
      <c r="C12" s="3">
        <f t="shared" si="0"/>
        <v>1.8810946838628499E-2</v>
      </c>
      <c r="D12" s="3">
        <f t="shared" si="1"/>
        <v>1.2747814964826262E-2</v>
      </c>
      <c r="E12" s="3">
        <v>37.6</v>
      </c>
      <c r="F12" s="4">
        <v>97.4</v>
      </c>
      <c r="G12" s="3">
        <v>464.26</v>
      </c>
      <c r="H12" s="3">
        <v>525.96</v>
      </c>
      <c r="I12" s="4">
        <v>990.22</v>
      </c>
      <c r="J12" s="3">
        <v>214</v>
      </c>
      <c r="N12">
        <v>202.3</v>
      </c>
      <c r="Z12" s="3">
        <v>59.8</v>
      </c>
      <c r="AA12" s="3">
        <f t="shared" si="2"/>
        <v>1.8810946838628499E-2</v>
      </c>
      <c r="AB12" s="3">
        <f t="shared" si="3"/>
        <v>1.2747814964826262E-2</v>
      </c>
      <c r="AC12">
        <v>202.3</v>
      </c>
    </row>
    <row r="13" spans="1:29" x14ac:dyDescent="0.3">
      <c r="A13" s="2" t="s">
        <v>593</v>
      </c>
      <c r="B13" s="3">
        <v>109.6</v>
      </c>
      <c r="C13" s="3">
        <f t="shared" si="0"/>
        <v>3.4476250393205406E-2</v>
      </c>
      <c r="D13" s="3">
        <f t="shared" si="1"/>
        <v>2.3363888296738435E-2</v>
      </c>
      <c r="E13" s="3">
        <v>35.299999999999997</v>
      </c>
      <c r="F13" s="4">
        <v>144.9</v>
      </c>
      <c r="G13" s="3">
        <v>474.36</v>
      </c>
      <c r="H13" s="3">
        <v>460.01</v>
      </c>
      <c r="I13" s="4">
        <v>934.37</v>
      </c>
      <c r="J13" s="3">
        <v>298</v>
      </c>
      <c r="N13">
        <v>471</v>
      </c>
      <c r="Z13" s="3">
        <v>109.6</v>
      </c>
      <c r="AA13" s="3">
        <f t="shared" si="2"/>
        <v>3.4476250393205406E-2</v>
      </c>
      <c r="AB13" s="3">
        <f t="shared" si="3"/>
        <v>2.3363888296738435E-2</v>
      </c>
      <c r="AC13">
        <v>471</v>
      </c>
    </row>
    <row r="14" spans="1:29" x14ac:dyDescent="0.3">
      <c r="A14" s="2" t="s">
        <v>594</v>
      </c>
      <c r="B14" s="3">
        <v>109.1</v>
      </c>
      <c r="C14" s="3">
        <f t="shared" si="0"/>
        <v>3.4318968229002829E-2</v>
      </c>
      <c r="D14" s="3">
        <f t="shared" si="1"/>
        <v>2.3257301215092729E-2</v>
      </c>
      <c r="E14" s="3">
        <v>36.4</v>
      </c>
      <c r="F14" s="4">
        <v>145.5</v>
      </c>
      <c r="G14" s="3">
        <v>509.76</v>
      </c>
      <c r="H14" s="3">
        <v>494.81</v>
      </c>
      <c r="I14" s="4">
        <v>1004.57</v>
      </c>
      <c r="J14" s="3">
        <v>258</v>
      </c>
      <c r="N14">
        <v>523.9</v>
      </c>
      <c r="Z14" s="3">
        <v>109.1</v>
      </c>
      <c r="AA14" s="3">
        <f t="shared" si="2"/>
        <v>3.4318968229002829E-2</v>
      </c>
      <c r="AB14" s="3">
        <f t="shared" si="3"/>
        <v>2.3257301215092729E-2</v>
      </c>
      <c r="AC14">
        <v>523.9</v>
      </c>
    </row>
    <row r="15" spans="1:29" ht="26.4" x14ac:dyDescent="0.3">
      <c r="A15" s="5" t="s">
        <v>595</v>
      </c>
      <c r="B15" s="6">
        <v>648.5</v>
      </c>
      <c r="C15" s="3">
        <f t="shared" si="0"/>
        <v>0.20399496697074551</v>
      </c>
      <c r="D15" s="3">
        <f t="shared" si="1"/>
        <v>0.13824344489447879</v>
      </c>
      <c r="E15" s="6">
        <v>421.3</v>
      </c>
      <c r="F15" s="6">
        <v>1070</v>
      </c>
      <c r="G15" s="6">
        <v>5731.4</v>
      </c>
      <c r="H15" s="6">
        <v>5918.5</v>
      </c>
      <c r="I15" s="6">
        <v>11650</v>
      </c>
      <c r="J15" s="6">
        <v>3473</v>
      </c>
      <c r="N15">
        <v>3369.8</v>
      </c>
      <c r="Z15" s="6"/>
      <c r="AA15" s="3">
        <f t="shared" si="2"/>
        <v>0</v>
      </c>
      <c r="AB15" s="3">
        <f t="shared" si="3"/>
        <v>0</v>
      </c>
    </row>
    <row r="16" spans="1:29" x14ac:dyDescent="0.3">
      <c r="A16" s="2" t="s">
        <v>596</v>
      </c>
      <c r="B16" s="3">
        <v>131.69999999999999</v>
      </c>
      <c r="C16" s="3">
        <f t="shared" si="0"/>
        <v>4.1428122050959415E-2</v>
      </c>
      <c r="D16" s="3">
        <f t="shared" si="1"/>
        <v>2.8075037305478574E-2</v>
      </c>
      <c r="E16" s="3">
        <v>37.1</v>
      </c>
      <c r="F16" s="4">
        <v>168.8</v>
      </c>
      <c r="G16" s="3">
        <v>518.02</v>
      </c>
      <c r="H16" s="3">
        <v>480.87</v>
      </c>
      <c r="I16" s="4">
        <v>998.89</v>
      </c>
      <c r="J16" s="3">
        <v>291</v>
      </c>
      <c r="N16">
        <v>719.19999999999993</v>
      </c>
      <c r="Z16" s="3">
        <v>131.69999999999999</v>
      </c>
      <c r="AA16" s="3">
        <f t="shared" si="2"/>
        <v>4.1428122050959415E-2</v>
      </c>
      <c r="AB16" s="3">
        <f t="shared" si="3"/>
        <v>2.8075037305478574E-2</v>
      </c>
      <c r="AC16">
        <v>719.19999999999993</v>
      </c>
    </row>
    <row r="17" spans="1:29" x14ac:dyDescent="0.3">
      <c r="A17" s="2" t="s">
        <v>597</v>
      </c>
      <c r="B17" s="3">
        <v>159</v>
      </c>
      <c r="C17" s="3">
        <f t="shared" si="0"/>
        <v>5.0015728216420259E-2</v>
      </c>
      <c r="D17" s="3">
        <f t="shared" si="1"/>
        <v>3.3894691963334042E-2</v>
      </c>
      <c r="E17" s="3">
        <v>37.200000000000003</v>
      </c>
      <c r="F17" s="4">
        <v>196.2</v>
      </c>
      <c r="G17" s="3">
        <v>507.75</v>
      </c>
      <c r="H17" s="3">
        <v>442.88</v>
      </c>
      <c r="I17" s="4">
        <v>950.63</v>
      </c>
      <c r="J17" s="3">
        <v>176</v>
      </c>
      <c r="N17">
        <v>838.09999999999991</v>
      </c>
      <c r="Z17" s="3">
        <v>159</v>
      </c>
      <c r="AA17" s="3">
        <f t="shared" si="2"/>
        <v>5.0015728216420259E-2</v>
      </c>
      <c r="AB17" s="3">
        <f t="shared" si="3"/>
        <v>3.3894691963334042E-2</v>
      </c>
      <c r="AC17">
        <v>838.09999999999991</v>
      </c>
    </row>
    <row r="18" spans="1:29" x14ac:dyDescent="0.3">
      <c r="A18" s="2" t="s">
        <v>598</v>
      </c>
      <c r="B18" s="3">
        <v>87.5</v>
      </c>
      <c r="C18" s="3">
        <f t="shared" si="0"/>
        <v>2.75243787354514E-2</v>
      </c>
      <c r="D18" s="3">
        <f t="shared" si="1"/>
        <v>1.8652739287998293E-2</v>
      </c>
      <c r="E18" s="3">
        <v>37.6</v>
      </c>
      <c r="F18" s="4">
        <v>125.1</v>
      </c>
      <c r="G18" s="3">
        <v>518.13</v>
      </c>
      <c r="H18" s="3">
        <v>444.96</v>
      </c>
      <c r="I18" s="4">
        <v>963.09</v>
      </c>
      <c r="J18" s="3">
        <v>166</v>
      </c>
      <c r="N18">
        <v>530.1</v>
      </c>
      <c r="Z18" s="3">
        <v>87.5</v>
      </c>
      <c r="AA18" s="3">
        <f t="shared" si="2"/>
        <v>2.75243787354514E-2</v>
      </c>
      <c r="AB18" s="3">
        <f t="shared" si="3"/>
        <v>1.8652739287998293E-2</v>
      </c>
      <c r="AC18">
        <v>530.1</v>
      </c>
    </row>
    <row r="19" spans="1:29" x14ac:dyDescent="0.3">
      <c r="A19" s="2" t="s">
        <v>599</v>
      </c>
      <c r="B19" s="3">
        <v>35.299999999999997</v>
      </c>
      <c r="C19" s="3">
        <f t="shared" si="0"/>
        <v>1.1104120792702107E-2</v>
      </c>
      <c r="D19" s="3">
        <f t="shared" si="1"/>
        <v>7.52504796418674E-3</v>
      </c>
      <c r="E19" s="3">
        <v>32</v>
      </c>
      <c r="F19" s="4">
        <v>67.3</v>
      </c>
      <c r="G19" s="3">
        <v>522.15</v>
      </c>
      <c r="H19" s="3">
        <v>454.41</v>
      </c>
      <c r="I19" s="4">
        <v>976.56</v>
      </c>
      <c r="J19" s="3">
        <v>195</v>
      </c>
      <c r="N19">
        <v>118.80000000000001</v>
      </c>
      <c r="Z19" s="3">
        <v>35.299999999999997</v>
      </c>
      <c r="AA19" s="3">
        <f t="shared" si="2"/>
        <v>1.1104120792702107E-2</v>
      </c>
      <c r="AB19" s="3">
        <f t="shared" si="3"/>
        <v>7.52504796418674E-3</v>
      </c>
      <c r="AC19">
        <v>118.80000000000001</v>
      </c>
    </row>
    <row r="20" spans="1:29" x14ac:dyDescent="0.3">
      <c r="A20" s="2" t="s">
        <v>600</v>
      </c>
      <c r="B20" s="3"/>
      <c r="C20" s="3">
        <f t="shared" si="0"/>
        <v>0</v>
      </c>
      <c r="D20" s="3">
        <f t="shared" si="1"/>
        <v>0</v>
      </c>
      <c r="E20" s="3">
        <v>21.9</v>
      </c>
      <c r="F20" s="4">
        <v>21.9</v>
      </c>
      <c r="G20" s="3">
        <v>459.72</v>
      </c>
      <c r="H20" s="3">
        <v>436.37</v>
      </c>
      <c r="I20" s="4">
        <v>896.09</v>
      </c>
      <c r="J20" s="3">
        <v>295</v>
      </c>
      <c r="N20">
        <v>0</v>
      </c>
      <c r="Z20" s="3"/>
      <c r="AA20" s="3">
        <f t="shared" si="2"/>
        <v>0</v>
      </c>
      <c r="AB20" s="3">
        <f t="shared" si="3"/>
        <v>0</v>
      </c>
      <c r="AC20">
        <v>0</v>
      </c>
    </row>
    <row r="21" spans="1:29" x14ac:dyDescent="0.3">
      <c r="A21" s="2" t="s">
        <v>601</v>
      </c>
      <c r="B21" s="3"/>
      <c r="C21" s="3">
        <f t="shared" si="0"/>
        <v>0</v>
      </c>
      <c r="D21" s="3">
        <f t="shared" si="1"/>
        <v>0</v>
      </c>
      <c r="E21" s="3">
        <v>28.5</v>
      </c>
      <c r="F21" s="4">
        <v>28.5</v>
      </c>
      <c r="G21" s="3">
        <v>413.15</v>
      </c>
      <c r="H21" s="3">
        <v>452.95</v>
      </c>
      <c r="I21" s="4">
        <v>866.1</v>
      </c>
      <c r="J21" s="3">
        <v>175</v>
      </c>
      <c r="N21">
        <v>0</v>
      </c>
      <c r="Z21" s="3"/>
      <c r="AA21" s="3">
        <f t="shared" si="2"/>
        <v>0</v>
      </c>
      <c r="AB21" s="3">
        <f t="shared" si="3"/>
        <v>0</v>
      </c>
      <c r="AC21">
        <v>0</v>
      </c>
    </row>
    <row r="22" spans="1:29" x14ac:dyDescent="0.3">
      <c r="A22" s="2" t="s">
        <v>602</v>
      </c>
      <c r="B22" s="3"/>
      <c r="C22" s="3">
        <f t="shared" si="0"/>
        <v>0</v>
      </c>
      <c r="D22" s="3">
        <f t="shared" si="1"/>
        <v>0</v>
      </c>
      <c r="E22" s="3">
        <v>27.8</v>
      </c>
      <c r="F22" s="4">
        <v>27.8</v>
      </c>
      <c r="G22" s="3">
        <v>426.34</v>
      </c>
      <c r="H22" s="3">
        <v>446.85</v>
      </c>
      <c r="I22" s="4">
        <v>873.19</v>
      </c>
      <c r="J22" s="3">
        <v>168</v>
      </c>
      <c r="N22">
        <v>0</v>
      </c>
      <c r="Z22" s="3"/>
      <c r="AA22" s="3">
        <f t="shared" si="2"/>
        <v>0</v>
      </c>
      <c r="AB22" s="3">
        <f t="shared" si="3"/>
        <v>0</v>
      </c>
      <c r="AC22">
        <v>0</v>
      </c>
    </row>
    <row r="23" spans="1:29" x14ac:dyDescent="0.3">
      <c r="A23" s="2" t="s">
        <v>603</v>
      </c>
      <c r="B23" s="3"/>
      <c r="C23" s="3">
        <f t="shared" si="0"/>
        <v>0</v>
      </c>
      <c r="D23" s="3">
        <f t="shared" si="1"/>
        <v>0</v>
      </c>
      <c r="E23" s="3">
        <v>28.2</v>
      </c>
      <c r="F23" s="4">
        <v>28.2</v>
      </c>
      <c r="G23" s="3">
        <v>428.52</v>
      </c>
      <c r="H23" s="3">
        <v>461.47</v>
      </c>
      <c r="I23" s="4">
        <v>889.99</v>
      </c>
      <c r="J23" s="3">
        <v>228</v>
      </c>
      <c r="N23">
        <v>0</v>
      </c>
      <c r="Z23" s="3"/>
      <c r="AA23" s="3">
        <f t="shared" si="2"/>
        <v>0</v>
      </c>
      <c r="AB23" s="3">
        <f t="shared" si="3"/>
        <v>0</v>
      </c>
      <c r="AC23">
        <v>0</v>
      </c>
    </row>
    <row r="24" spans="1:29" x14ac:dyDescent="0.3">
      <c r="A24" s="2" t="s">
        <v>604</v>
      </c>
      <c r="B24" s="3"/>
      <c r="C24" s="3">
        <f t="shared" si="0"/>
        <v>0</v>
      </c>
      <c r="D24" s="3">
        <f t="shared" si="1"/>
        <v>0</v>
      </c>
      <c r="E24" s="3">
        <v>30.4</v>
      </c>
      <c r="F24" s="4">
        <v>30.4</v>
      </c>
      <c r="G24" s="3">
        <v>452.25</v>
      </c>
      <c r="H24" s="3">
        <v>447.56</v>
      </c>
      <c r="I24" s="4">
        <v>899.81</v>
      </c>
      <c r="J24" s="3">
        <v>260</v>
      </c>
      <c r="N24">
        <v>0</v>
      </c>
      <c r="Z24" s="3"/>
      <c r="AA24" s="3">
        <f t="shared" si="2"/>
        <v>0</v>
      </c>
      <c r="AB24" s="3">
        <f t="shared" si="3"/>
        <v>0</v>
      </c>
      <c r="AC24">
        <v>0</v>
      </c>
    </row>
    <row r="25" spans="1:29" x14ac:dyDescent="0.3">
      <c r="A25" s="2" t="s">
        <v>605</v>
      </c>
      <c r="B25" s="3">
        <v>36.700000000000003</v>
      </c>
      <c r="C25" s="3">
        <f t="shared" si="0"/>
        <v>1.154451085246933E-2</v>
      </c>
      <c r="D25" s="3">
        <f t="shared" si="1"/>
        <v>7.8234917927947137E-3</v>
      </c>
      <c r="E25" s="3">
        <v>32.6</v>
      </c>
      <c r="F25" s="4">
        <v>69.3</v>
      </c>
      <c r="G25" s="3">
        <v>424.54</v>
      </c>
      <c r="H25" s="3">
        <v>425.12</v>
      </c>
      <c r="I25" s="4">
        <v>849.66</v>
      </c>
      <c r="J25" s="3">
        <v>228</v>
      </c>
      <c r="N25">
        <v>187</v>
      </c>
      <c r="Z25" s="3">
        <v>36.700000000000003</v>
      </c>
      <c r="AA25" s="3">
        <f t="shared" si="2"/>
        <v>1.154451085246933E-2</v>
      </c>
      <c r="AB25" s="3">
        <f t="shared" si="3"/>
        <v>7.8234917927947137E-3</v>
      </c>
      <c r="AC25">
        <v>187</v>
      </c>
    </row>
    <row r="26" spans="1:29" x14ac:dyDescent="0.3">
      <c r="A26" s="2" t="s">
        <v>606</v>
      </c>
      <c r="B26" s="3">
        <v>79.5</v>
      </c>
      <c r="C26" s="3">
        <f t="shared" si="0"/>
        <v>2.500786410821013E-2</v>
      </c>
      <c r="D26" s="3">
        <f t="shared" si="1"/>
        <v>1.6947345981667021E-2</v>
      </c>
      <c r="E26" s="3">
        <v>32.700000000000003</v>
      </c>
      <c r="F26" s="4">
        <v>112.2</v>
      </c>
      <c r="G26" s="3">
        <v>459.47</v>
      </c>
      <c r="H26" s="3">
        <v>419.64</v>
      </c>
      <c r="I26" s="4">
        <v>879.11</v>
      </c>
      <c r="J26" s="3">
        <v>213</v>
      </c>
      <c r="N26">
        <v>435</v>
      </c>
      <c r="Z26" s="3">
        <v>79.5</v>
      </c>
      <c r="AA26" s="3">
        <f t="shared" si="2"/>
        <v>2.500786410821013E-2</v>
      </c>
      <c r="AB26" s="3">
        <f t="shared" si="3"/>
        <v>1.6947345981667021E-2</v>
      </c>
      <c r="AC26">
        <v>435</v>
      </c>
    </row>
    <row r="27" spans="1:29" x14ac:dyDescent="0.3">
      <c r="A27" s="2" t="s">
        <v>607</v>
      </c>
      <c r="B27" s="3">
        <v>134.19999999999999</v>
      </c>
      <c r="C27" s="3">
        <f t="shared" si="0"/>
        <v>4.2214532871972313E-2</v>
      </c>
      <c r="D27" s="3">
        <f t="shared" si="1"/>
        <v>2.8607972713707096E-2</v>
      </c>
      <c r="E27" s="3">
        <v>36.9</v>
      </c>
      <c r="F27" s="4">
        <v>171.1</v>
      </c>
      <c r="G27" s="3">
        <v>475.11</v>
      </c>
      <c r="H27" s="3">
        <v>431.68</v>
      </c>
      <c r="I27" s="4">
        <v>906.79</v>
      </c>
      <c r="J27" s="3">
        <v>199</v>
      </c>
      <c r="N27">
        <v>734.69999999999993</v>
      </c>
      <c r="Z27" s="3">
        <v>134.19999999999999</v>
      </c>
      <c r="AA27" s="3">
        <f t="shared" si="2"/>
        <v>4.2214532871972313E-2</v>
      </c>
      <c r="AB27" s="3">
        <f t="shared" si="3"/>
        <v>2.8607972713707096E-2</v>
      </c>
      <c r="AC27">
        <v>734.69999999999993</v>
      </c>
    </row>
    <row r="28" spans="1:29" ht="26.4" x14ac:dyDescent="0.3">
      <c r="A28" s="5" t="s">
        <v>608</v>
      </c>
      <c r="B28" s="6">
        <v>663.9</v>
      </c>
      <c r="C28" s="3">
        <f t="shared" si="0"/>
        <v>0.20883925762818495</v>
      </c>
      <c r="D28" s="3">
        <f t="shared" si="1"/>
        <v>0.14152632700916648</v>
      </c>
      <c r="E28" s="6">
        <v>382.9</v>
      </c>
      <c r="F28" s="6">
        <v>1047</v>
      </c>
      <c r="G28" s="6">
        <v>5605.2</v>
      </c>
      <c r="H28" s="6">
        <v>5344.76</v>
      </c>
      <c r="I28" s="6">
        <v>10950</v>
      </c>
      <c r="J28" s="6">
        <v>2594</v>
      </c>
      <c r="N28">
        <v>3562.8999999999996</v>
      </c>
      <c r="Z28" s="6"/>
      <c r="AA28" s="3">
        <f t="shared" si="2"/>
        <v>0</v>
      </c>
      <c r="AB28" s="3">
        <f t="shared" si="3"/>
        <v>0</v>
      </c>
    </row>
    <row r="29" spans="1:29" x14ac:dyDescent="0.3">
      <c r="A29" s="2" t="s">
        <v>609</v>
      </c>
      <c r="B29" s="3">
        <v>143.1</v>
      </c>
      <c r="C29" s="3">
        <f t="shared" si="0"/>
        <v>4.5014155394778231E-2</v>
      </c>
      <c r="D29" s="3">
        <f t="shared" si="1"/>
        <v>3.0505222767000639E-2</v>
      </c>
      <c r="E29" s="3">
        <v>37.1</v>
      </c>
      <c r="F29" s="4">
        <v>180.2</v>
      </c>
      <c r="G29" s="3">
        <v>560.04999999999995</v>
      </c>
      <c r="H29" s="3">
        <v>448.28</v>
      </c>
      <c r="I29" s="4">
        <v>1008.33</v>
      </c>
      <c r="J29" s="3">
        <v>305</v>
      </c>
      <c r="N29">
        <v>790.5</v>
      </c>
      <c r="Z29" s="3">
        <v>143.1</v>
      </c>
      <c r="AA29" s="3">
        <f t="shared" si="2"/>
        <v>4.5014155394778231E-2</v>
      </c>
      <c r="AB29" s="3">
        <f t="shared" si="3"/>
        <v>3.0505222767000639E-2</v>
      </c>
      <c r="AC29">
        <v>790.5</v>
      </c>
    </row>
    <row r="30" spans="1:29" x14ac:dyDescent="0.3">
      <c r="A30" s="2" t="s">
        <v>610</v>
      </c>
      <c r="B30" s="3">
        <v>101.5</v>
      </c>
      <c r="C30" s="3">
        <f t="shared" si="0"/>
        <v>3.1928279333123623E-2</v>
      </c>
      <c r="D30" s="3">
        <f t="shared" si="1"/>
        <v>2.1637177574078022E-2</v>
      </c>
      <c r="E30" s="3">
        <v>31.5</v>
      </c>
      <c r="F30" s="4">
        <v>133</v>
      </c>
      <c r="G30" s="3">
        <v>508.53</v>
      </c>
      <c r="H30" s="3">
        <v>425.73</v>
      </c>
      <c r="I30" s="4">
        <v>934.26</v>
      </c>
      <c r="J30" s="3">
        <v>216</v>
      </c>
      <c r="N30">
        <v>557.19999999999993</v>
      </c>
      <c r="Z30" s="3">
        <v>101.5</v>
      </c>
      <c r="AA30" s="3">
        <f t="shared" si="2"/>
        <v>3.1928279333123623E-2</v>
      </c>
      <c r="AB30" s="3">
        <f t="shared" si="3"/>
        <v>2.1637177574078022E-2</v>
      </c>
      <c r="AC30">
        <v>557.19999999999993</v>
      </c>
    </row>
    <row r="31" spans="1:29" x14ac:dyDescent="0.3">
      <c r="A31" s="2" t="s">
        <v>611</v>
      </c>
      <c r="B31" s="3">
        <v>114.2</v>
      </c>
      <c r="C31" s="3">
        <f t="shared" si="0"/>
        <v>3.5923246303869144E-2</v>
      </c>
      <c r="D31" s="3">
        <f t="shared" si="1"/>
        <v>2.4344489447878918E-2</v>
      </c>
      <c r="E31" s="3">
        <v>38.1</v>
      </c>
      <c r="F31" s="4">
        <v>152.30000000000001</v>
      </c>
      <c r="G31" s="3">
        <v>507.14</v>
      </c>
      <c r="H31" s="3">
        <v>450.39</v>
      </c>
      <c r="I31" s="4">
        <v>957.53</v>
      </c>
      <c r="J31" s="3">
        <v>195</v>
      </c>
      <c r="N31">
        <v>713</v>
      </c>
      <c r="Z31" s="3">
        <v>114.2</v>
      </c>
      <c r="AA31" s="3">
        <f t="shared" si="2"/>
        <v>3.5923246303869144E-2</v>
      </c>
      <c r="AB31" s="3">
        <f t="shared" si="3"/>
        <v>2.4344489447878918E-2</v>
      </c>
      <c r="AC31">
        <v>713</v>
      </c>
    </row>
    <row r="32" spans="1:29" x14ac:dyDescent="0.3">
      <c r="A32" s="2" t="s">
        <v>612</v>
      </c>
      <c r="B32" s="3">
        <v>46.1</v>
      </c>
      <c r="C32" s="3">
        <f t="shared" si="0"/>
        <v>1.4501415539477824E-2</v>
      </c>
      <c r="D32" s="3">
        <f t="shared" si="1"/>
        <v>9.8273289277339589E-3</v>
      </c>
      <c r="E32" s="3">
        <v>31.9</v>
      </c>
      <c r="F32" s="4">
        <v>78</v>
      </c>
      <c r="G32" s="3">
        <v>485.51</v>
      </c>
      <c r="H32" s="3">
        <v>427</v>
      </c>
      <c r="I32" s="4">
        <v>912.51</v>
      </c>
      <c r="J32" s="3">
        <v>159</v>
      </c>
      <c r="N32">
        <v>188.7</v>
      </c>
      <c r="Z32" s="3">
        <v>46.1</v>
      </c>
      <c r="AA32" s="3">
        <f t="shared" si="2"/>
        <v>1.4501415539477824E-2</v>
      </c>
      <c r="AB32" s="3">
        <f t="shared" si="3"/>
        <v>9.8273289277339589E-3</v>
      </c>
      <c r="AC32">
        <v>188.7</v>
      </c>
    </row>
    <row r="33" spans="1:29" x14ac:dyDescent="0.3">
      <c r="A33" s="2" t="s">
        <v>613</v>
      </c>
      <c r="B33" s="3"/>
      <c r="C33" s="3">
        <f t="shared" si="0"/>
        <v>0</v>
      </c>
      <c r="D33" s="3">
        <f t="shared" si="1"/>
        <v>0</v>
      </c>
      <c r="E33" s="3">
        <v>23.1</v>
      </c>
      <c r="F33" s="4">
        <v>23.1</v>
      </c>
      <c r="G33" s="3">
        <v>425.03</v>
      </c>
      <c r="H33" s="3">
        <v>454.21</v>
      </c>
      <c r="I33" s="4">
        <v>879.24</v>
      </c>
      <c r="J33" s="3">
        <v>341</v>
      </c>
      <c r="N33">
        <v>0</v>
      </c>
      <c r="Z33" s="3"/>
      <c r="AA33" s="3">
        <f t="shared" si="2"/>
        <v>0</v>
      </c>
      <c r="AB33" s="3">
        <f t="shared" si="3"/>
        <v>0</v>
      </c>
      <c r="AC33">
        <v>0</v>
      </c>
    </row>
    <row r="34" spans="1:29" x14ac:dyDescent="0.3">
      <c r="A34" s="2" t="s">
        <v>614</v>
      </c>
      <c r="B34" s="3"/>
      <c r="C34" s="3">
        <f t="shared" si="0"/>
        <v>0</v>
      </c>
      <c r="D34" s="3">
        <f t="shared" si="1"/>
        <v>0</v>
      </c>
      <c r="E34" s="3">
        <v>23</v>
      </c>
      <c r="F34" s="4">
        <v>23</v>
      </c>
      <c r="G34" s="3">
        <v>365.67</v>
      </c>
      <c r="H34" s="3">
        <v>456.24</v>
      </c>
      <c r="I34" s="4">
        <v>821.91</v>
      </c>
      <c r="J34" s="3">
        <v>231</v>
      </c>
      <c r="N34">
        <v>0</v>
      </c>
      <c r="Z34" s="3"/>
      <c r="AA34" s="3">
        <f t="shared" si="2"/>
        <v>0</v>
      </c>
      <c r="AB34" s="3">
        <f t="shared" si="3"/>
        <v>0</v>
      </c>
      <c r="AC34">
        <v>0</v>
      </c>
    </row>
    <row r="35" spans="1:29" x14ac:dyDescent="0.3">
      <c r="A35" s="2" t="s">
        <v>615</v>
      </c>
      <c r="B35" s="3"/>
      <c r="C35" s="3">
        <f t="shared" si="0"/>
        <v>0</v>
      </c>
      <c r="D35" s="3">
        <f t="shared" si="1"/>
        <v>0</v>
      </c>
      <c r="E35" s="3">
        <v>6.8</v>
      </c>
      <c r="F35" s="4">
        <v>6.8</v>
      </c>
      <c r="G35" s="3">
        <v>378.66</v>
      </c>
      <c r="H35" s="3">
        <v>458.45</v>
      </c>
      <c r="I35" s="4">
        <v>837.11</v>
      </c>
      <c r="J35" s="3">
        <v>226</v>
      </c>
      <c r="N35">
        <v>0</v>
      </c>
      <c r="Z35" s="3"/>
      <c r="AA35" s="3">
        <f t="shared" si="2"/>
        <v>0</v>
      </c>
      <c r="AB35" s="3">
        <f t="shared" si="3"/>
        <v>0</v>
      </c>
      <c r="AC35">
        <v>0</v>
      </c>
    </row>
    <row r="36" spans="1:29" x14ac:dyDescent="0.3">
      <c r="A36" s="2" t="s">
        <v>616</v>
      </c>
      <c r="B36" s="3"/>
      <c r="C36" s="3">
        <f t="shared" si="0"/>
        <v>0</v>
      </c>
      <c r="D36" s="3">
        <f t="shared" si="1"/>
        <v>0</v>
      </c>
      <c r="E36" s="3">
        <v>31.2</v>
      </c>
      <c r="F36" s="4">
        <v>31.2</v>
      </c>
      <c r="G36" s="3">
        <v>403.76</v>
      </c>
      <c r="H36" s="3">
        <v>464.8</v>
      </c>
      <c r="I36" s="4">
        <v>868.56</v>
      </c>
      <c r="J36" s="3">
        <v>222</v>
      </c>
      <c r="N36">
        <v>0</v>
      </c>
      <c r="Z36" s="3"/>
      <c r="AA36" s="3">
        <f t="shared" si="2"/>
        <v>0</v>
      </c>
      <c r="AB36" s="3">
        <f t="shared" si="3"/>
        <v>0</v>
      </c>
      <c r="AC36">
        <v>0</v>
      </c>
    </row>
    <row r="37" spans="1:29" x14ac:dyDescent="0.3">
      <c r="A37" s="2" t="s">
        <v>617</v>
      </c>
      <c r="B37" s="3"/>
      <c r="C37" s="3">
        <f t="shared" si="0"/>
        <v>0</v>
      </c>
      <c r="D37" s="3">
        <f t="shared" si="1"/>
        <v>0</v>
      </c>
      <c r="E37" s="3">
        <v>24</v>
      </c>
      <c r="F37" s="4">
        <v>24</v>
      </c>
      <c r="G37" s="3">
        <v>399.02</v>
      </c>
      <c r="H37" s="3">
        <v>473.27</v>
      </c>
      <c r="I37" s="4">
        <v>872.29</v>
      </c>
      <c r="J37" s="3">
        <v>341</v>
      </c>
      <c r="N37">
        <v>0</v>
      </c>
      <c r="Z37" s="3"/>
      <c r="AA37" s="3">
        <f t="shared" si="2"/>
        <v>0</v>
      </c>
      <c r="AB37" s="3">
        <f t="shared" si="3"/>
        <v>0</v>
      </c>
      <c r="AC37">
        <v>0</v>
      </c>
    </row>
    <row r="38" spans="1:29" x14ac:dyDescent="0.3">
      <c r="A38" s="2" t="s">
        <v>618</v>
      </c>
      <c r="B38" s="7">
        <v>54.2</v>
      </c>
      <c r="C38" s="3">
        <f t="shared" si="0"/>
        <v>1.704938659955961E-2</v>
      </c>
      <c r="D38" s="3">
        <f t="shared" si="1"/>
        <v>1.1554039650394372E-2</v>
      </c>
      <c r="E38" s="3">
        <v>28.8</v>
      </c>
      <c r="F38" s="4">
        <v>83</v>
      </c>
      <c r="G38" s="3">
        <v>436.96</v>
      </c>
      <c r="H38" s="3">
        <v>446.49</v>
      </c>
      <c r="I38" s="4">
        <v>883.45</v>
      </c>
      <c r="J38" s="3">
        <v>311</v>
      </c>
      <c r="N38">
        <v>303</v>
      </c>
      <c r="Z38" s="7">
        <v>54.2</v>
      </c>
      <c r="AA38" s="3">
        <f t="shared" si="2"/>
        <v>1.704938659955961E-2</v>
      </c>
      <c r="AB38" s="3">
        <f t="shared" si="3"/>
        <v>1.1554039650394372E-2</v>
      </c>
      <c r="AC38">
        <v>303</v>
      </c>
    </row>
    <row r="39" spans="1:29" x14ac:dyDescent="0.3">
      <c r="A39" s="2" t="s">
        <v>619</v>
      </c>
      <c r="B39" s="3">
        <v>72.2</v>
      </c>
      <c r="C39" s="3">
        <f t="shared" si="0"/>
        <v>2.2711544510852472E-2</v>
      </c>
      <c r="D39" s="3">
        <f t="shared" si="1"/>
        <v>1.5391174589639737E-2</v>
      </c>
      <c r="E39" s="3">
        <v>28.8</v>
      </c>
      <c r="F39" s="4">
        <v>101</v>
      </c>
      <c r="G39" s="3">
        <v>392.89</v>
      </c>
      <c r="H39" s="3">
        <v>431.87</v>
      </c>
      <c r="I39" s="4">
        <v>824.76</v>
      </c>
      <c r="J39" s="3">
        <v>306</v>
      </c>
      <c r="N39">
        <v>408</v>
      </c>
      <c r="Z39" s="3">
        <v>72.2</v>
      </c>
      <c r="AA39" s="3">
        <f t="shared" si="2"/>
        <v>2.2711544510852472E-2</v>
      </c>
      <c r="AB39" s="3">
        <f t="shared" si="3"/>
        <v>1.5391174589639737E-2</v>
      </c>
      <c r="AC39">
        <v>408</v>
      </c>
    </row>
    <row r="40" spans="1:29" x14ac:dyDescent="0.3">
      <c r="A40" s="2" t="s">
        <v>620</v>
      </c>
      <c r="B40" s="3">
        <v>94.6</v>
      </c>
      <c r="C40" s="3">
        <f t="shared" si="0"/>
        <v>2.9757785467128026E-2</v>
      </c>
      <c r="D40" s="3">
        <f t="shared" si="1"/>
        <v>2.0166275847367299E-2</v>
      </c>
      <c r="E40" s="3">
        <v>35.5</v>
      </c>
      <c r="F40" s="4">
        <v>130.1</v>
      </c>
      <c r="G40" s="3">
        <v>391.82</v>
      </c>
      <c r="H40" s="3">
        <v>427.25</v>
      </c>
      <c r="I40" s="4">
        <v>819.07</v>
      </c>
      <c r="J40" s="3">
        <v>259</v>
      </c>
      <c r="N40">
        <v>564.19999999999993</v>
      </c>
      <c r="Z40" s="3">
        <v>94.6</v>
      </c>
      <c r="AA40" s="3">
        <f t="shared" si="2"/>
        <v>2.9757785467128026E-2</v>
      </c>
      <c r="AB40" s="3">
        <f t="shared" si="3"/>
        <v>2.0166275847367299E-2</v>
      </c>
      <c r="AC40">
        <v>564.19999999999993</v>
      </c>
    </row>
    <row r="41" spans="1:29" ht="26.4" x14ac:dyDescent="0.3">
      <c r="A41" s="5" t="s">
        <v>621</v>
      </c>
      <c r="B41" s="6">
        <v>625.9</v>
      </c>
      <c r="C41" s="3">
        <f t="shared" si="0"/>
        <v>0.19688581314878892</v>
      </c>
      <c r="D41" s="3">
        <f t="shared" si="1"/>
        <v>0.13342570880409294</v>
      </c>
      <c r="E41" s="6">
        <v>339.8</v>
      </c>
      <c r="F41" s="6">
        <v>965.7</v>
      </c>
      <c r="G41" s="6">
        <v>5255</v>
      </c>
      <c r="H41" s="6">
        <v>5363.98</v>
      </c>
      <c r="I41" s="6">
        <v>10619</v>
      </c>
      <c r="J41" s="6">
        <v>3112</v>
      </c>
      <c r="N41">
        <v>3524.5999999999995</v>
      </c>
      <c r="Z41" s="6"/>
      <c r="AA41" s="3">
        <f t="shared" si="2"/>
        <v>0</v>
      </c>
      <c r="AB41" s="3">
        <f t="shared" si="3"/>
        <v>0</v>
      </c>
    </row>
    <row r="42" spans="1:29" x14ac:dyDescent="0.3">
      <c r="A42" s="2" t="s">
        <v>622</v>
      </c>
      <c r="B42" s="3">
        <v>132.69999999999999</v>
      </c>
      <c r="C42" s="3">
        <f t="shared" si="0"/>
        <v>4.1742686379364576E-2</v>
      </c>
      <c r="D42" s="3">
        <f t="shared" si="1"/>
        <v>2.8288211468769982E-2</v>
      </c>
      <c r="E42" s="3">
        <v>38.200000000000003</v>
      </c>
      <c r="F42" s="4">
        <v>170.9</v>
      </c>
      <c r="G42" s="3">
        <v>440.01</v>
      </c>
      <c r="H42" s="3">
        <v>463.16</v>
      </c>
      <c r="I42" s="4">
        <v>903.17</v>
      </c>
      <c r="J42" s="3">
        <v>310</v>
      </c>
      <c r="N42">
        <v>790.5</v>
      </c>
      <c r="Z42" s="3">
        <v>132.69999999999999</v>
      </c>
      <c r="AA42" s="3">
        <f t="shared" si="2"/>
        <v>4.1742686379364576E-2</v>
      </c>
      <c r="AB42" s="3">
        <f t="shared" si="3"/>
        <v>2.8288211468769982E-2</v>
      </c>
      <c r="AC42">
        <v>790.5</v>
      </c>
    </row>
    <row r="43" spans="1:29" x14ac:dyDescent="0.3">
      <c r="A43" s="2" t="s">
        <v>623</v>
      </c>
      <c r="B43" s="3">
        <v>102.8</v>
      </c>
      <c r="C43" s="3">
        <f t="shared" si="0"/>
        <v>3.2337212960050328E-2</v>
      </c>
      <c r="D43" s="3">
        <f t="shared" si="1"/>
        <v>2.1914303986356853E-2</v>
      </c>
      <c r="E43" s="3">
        <v>32.9</v>
      </c>
      <c r="F43" s="4">
        <v>135.69999999999999</v>
      </c>
      <c r="G43" s="3">
        <v>402.42</v>
      </c>
      <c r="H43" s="3">
        <v>437.97</v>
      </c>
      <c r="I43" s="4">
        <v>840.39</v>
      </c>
      <c r="J43" s="3">
        <v>343</v>
      </c>
      <c r="N43">
        <v>532</v>
      </c>
      <c r="Z43" s="3">
        <v>102.8</v>
      </c>
      <c r="AA43" s="3">
        <f t="shared" si="2"/>
        <v>3.2337212960050328E-2</v>
      </c>
      <c r="AB43" s="3">
        <f t="shared" si="3"/>
        <v>2.1914303986356853E-2</v>
      </c>
      <c r="AC43">
        <v>532</v>
      </c>
    </row>
    <row r="44" spans="1:29" x14ac:dyDescent="0.3">
      <c r="A44" s="2" t="s">
        <v>624</v>
      </c>
      <c r="B44" s="3">
        <v>81.2</v>
      </c>
      <c r="C44" s="3">
        <f t="shared" si="0"/>
        <v>2.5542623466498899E-2</v>
      </c>
      <c r="D44" s="3">
        <f t="shared" si="1"/>
        <v>1.7309742059262417E-2</v>
      </c>
      <c r="E44" s="3">
        <v>33.799999999999997</v>
      </c>
      <c r="F44" s="4">
        <v>115</v>
      </c>
      <c r="G44" s="3">
        <v>451.31</v>
      </c>
      <c r="H44" s="3">
        <v>439.3</v>
      </c>
      <c r="I44" s="4">
        <v>890.61</v>
      </c>
      <c r="J44" s="3">
        <v>296</v>
      </c>
      <c r="N44">
        <v>393.7</v>
      </c>
      <c r="Z44" s="3">
        <v>81.2</v>
      </c>
      <c r="AA44" s="3">
        <f t="shared" si="2"/>
        <v>2.5542623466498899E-2</v>
      </c>
      <c r="AB44" s="3">
        <f t="shared" si="3"/>
        <v>1.7309742059262417E-2</v>
      </c>
      <c r="AC44">
        <v>393.7</v>
      </c>
    </row>
    <row r="45" spans="1:29" x14ac:dyDescent="0.3">
      <c r="A45" s="2" t="s">
        <v>625</v>
      </c>
      <c r="B45" s="3">
        <v>43.4</v>
      </c>
      <c r="C45" s="3">
        <f t="shared" si="0"/>
        <v>1.3652091852783894E-2</v>
      </c>
      <c r="D45" s="3">
        <f t="shared" si="1"/>
        <v>9.2517586868471544E-3</v>
      </c>
      <c r="E45" s="3">
        <v>31.9</v>
      </c>
      <c r="F45" s="4">
        <v>75.3</v>
      </c>
      <c r="G45" s="7">
        <v>428.07</v>
      </c>
      <c r="H45" s="3">
        <v>454.84</v>
      </c>
      <c r="I45" s="4">
        <v>882.91</v>
      </c>
      <c r="J45" s="3">
        <v>340</v>
      </c>
      <c r="N45">
        <v>158.10000000000002</v>
      </c>
      <c r="Z45" s="3">
        <v>43.4</v>
      </c>
      <c r="AA45" s="3">
        <f t="shared" si="2"/>
        <v>1.3652091852783894E-2</v>
      </c>
      <c r="AB45" s="3">
        <f t="shared" si="3"/>
        <v>9.2517586868471544E-3</v>
      </c>
      <c r="AC45">
        <v>158.10000000000002</v>
      </c>
    </row>
    <row r="46" spans="1:29" x14ac:dyDescent="0.3">
      <c r="A46" s="2" t="s">
        <v>626</v>
      </c>
      <c r="B46" s="3"/>
      <c r="C46" s="3">
        <f t="shared" si="0"/>
        <v>0</v>
      </c>
      <c r="D46" s="3">
        <f t="shared" si="1"/>
        <v>0</v>
      </c>
      <c r="E46" s="3">
        <v>29</v>
      </c>
      <c r="F46" s="4">
        <v>29</v>
      </c>
      <c r="G46" s="3">
        <v>407.37</v>
      </c>
      <c r="H46" s="3">
        <v>441.93</v>
      </c>
      <c r="I46" s="4">
        <v>849.3</v>
      </c>
      <c r="J46" s="3">
        <v>321</v>
      </c>
      <c r="N46">
        <v>0</v>
      </c>
      <c r="Z46" s="3"/>
      <c r="AA46" s="3">
        <f t="shared" si="2"/>
        <v>0</v>
      </c>
      <c r="AB46" s="3">
        <f t="shared" si="3"/>
        <v>0</v>
      </c>
      <c r="AC46">
        <v>0</v>
      </c>
    </row>
    <row r="47" spans="1:29" x14ac:dyDescent="0.3">
      <c r="A47" s="2" t="s">
        <v>627</v>
      </c>
      <c r="B47" s="3"/>
      <c r="C47" s="3">
        <f t="shared" si="0"/>
        <v>0</v>
      </c>
      <c r="D47" s="3">
        <f t="shared" si="1"/>
        <v>0</v>
      </c>
      <c r="E47" s="3">
        <v>18.399999999999999</v>
      </c>
      <c r="F47" s="4">
        <v>18.399999999999999</v>
      </c>
      <c r="G47" s="3">
        <v>293.47000000000003</v>
      </c>
      <c r="H47" s="3">
        <v>488.49</v>
      </c>
      <c r="I47" s="4">
        <v>781.96</v>
      </c>
      <c r="J47" s="3">
        <v>326</v>
      </c>
      <c r="N47">
        <v>0</v>
      </c>
      <c r="Z47" s="3"/>
      <c r="AA47" s="3">
        <f t="shared" si="2"/>
        <v>0</v>
      </c>
      <c r="AB47" s="3">
        <f t="shared" si="3"/>
        <v>0</v>
      </c>
      <c r="AC47">
        <v>0</v>
      </c>
    </row>
    <row r="48" spans="1:29" x14ac:dyDescent="0.3">
      <c r="A48" s="2" t="s">
        <v>628</v>
      </c>
      <c r="B48" s="3"/>
      <c r="C48" s="3">
        <f t="shared" si="0"/>
        <v>0</v>
      </c>
      <c r="D48" s="3">
        <f t="shared" si="1"/>
        <v>0</v>
      </c>
      <c r="E48" s="3">
        <v>26.6</v>
      </c>
      <c r="F48" s="4">
        <v>26.6</v>
      </c>
      <c r="G48" s="3">
        <v>359.94</v>
      </c>
      <c r="H48" s="3">
        <v>450.73</v>
      </c>
      <c r="I48" s="4">
        <v>810.67</v>
      </c>
      <c r="J48" s="3">
        <v>399</v>
      </c>
      <c r="N48">
        <v>0</v>
      </c>
      <c r="Z48" s="3"/>
      <c r="AA48" s="3">
        <f t="shared" si="2"/>
        <v>0</v>
      </c>
      <c r="AB48" s="3">
        <f t="shared" si="3"/>
        <v>0</v>
      </c>
      <c r="AC48">
        <v>0</v>
      </c>
    </row>
    <row r="49" spans="1:29" x14ac:dyDescent="0.3">
      <c r="A49" s="2" t="s">
        <v>629</v>
      </c>
      <c r="B49" s="3"/>
      <c r="C49" s="3">
        <f t="shared" si="0"/>
        <v>0</v>
      </c>
      <c r="D49" s="3">
        <f t="shared" si="1"/>
        <v>0</v>
      </c>
      <c r="E49" s="3">
        <v>27.7</v>
      </c>
      <c r="F49" s="4">
        <v>27.7</v>
      </c>
      <c r="G49" s="3">
        <v>410.24</v>
      </c>
      <c r="H49" s="3">
        <v>476.08</v>
      </c>
      <c r="I49" s="4">
        <v>886.32</v>
      </c>
      <c r="J49" s="3">
        <v>392</v>
      </c>
      <c r="N49">
        <v>0</v>
      </c>
      <c r="Z49" s="3"/>
      <c r="AA49" s="3">
        <f t="shared" si="2"/>
        <v>0</v>
      </c>
      <c r="AB49" s="3">
        <f t="shared" si="3"/>
        <v>0</v>
      </c>
      <c r="AC49">
        <v>0</v>
      </c>
    </row>
    <row r="50" spans="1:29" x14ac:dyDescent="0.3">
      <c r="A50" s="2" t="s">
        <v>630</v>
      </c>
      <c r="B50" s="3"/>
      <c r="C50" s="3">
        <f t="shared" si="0"/>
        <v>0</v>
      </c>
      <c r="D50" s="3">
        <f t="shared" si="1"/>
        <v>0</v>
      </c>
      <c r="E50" s="3">
        <v>30.8</v>
      </c>
      <c r="F50" s="4">
        <v>30.8</v>
      </c>
      <c r="G50" s="3">
        <v>402.62</v>
      </c>
      <c r="H50" s="3">
        <v>452.42</v>
      </c>
      <c r="I50" s="4">
        <v>855.04</v>
      </c>
      <c r="J50" s="3">
        <v>328</v>
      </c>
      <c r="N50">
        <v>0</v>
      </c>
      <c r="Z50" s="3"/>
      <c r="AA50" s="3">
        <f t="shared" si="2"/>
        <v>0</v>
      </c>
      <c r="AB50" s="3">
        <f t="shared" si="3"/>
        <v>0</v>
      </c>
      <c r="AC50">
        <v>0</v>
      </c>
    </row>
    <row r="51" spans="1:29" x14ac:dyDescent="0.3">
      <c r="A51" s="2" t="s">
        <v>631</v>
      </c>
      <c r="B51" s="3">
        <v>34</v>
      </c>
      <c r="C51" s="3">
        <f t="shared" si="0"/>
        <v>1.06951871657754E-2</v>
      </c>
      <c r="D51" s="3">
        <f t="shared" si="1"/>
        <v>7.2479215519079092E-3</v>
      </c>
      <c r="E51" s="3">
        <v>34.1</v>
      </c>
      <c r="F51" s="4">
        <v>68.099999999999994</v>
      </c>
      <c r="G51" s="3">
        <v>460.04500000000002</v>
      </c>
      <c r="H51" s="3">
        <v>465.39</v>
      </c>
      <c r="I51" s="4">
        <v>925.43499999999995</v>
      </c>
      <c r="J51" s="3">
        <v>288</v>
      </c>
      <c r="N51">
        <v>178.5</v>
      </c>
      <c r="Z51" s="3">
        <v>34</v>
      </c>
      <c r="AA51" s="3">
        <f t="shared" si="2"/>
        <v>1.06951871657754E-2</v>
      </c>
      <c r="AB51" s="3">
        <f t="shared" si="3"/>
        <v>7.2479215519079092E-3</v>
      </c>
      <c r="AC51">
        <v>178.5</v>
      </c>
    </row>
    <row r="52" spans="1:29" x14ac:dyDescent="0.3">
      <c r="A52" s="2" t="s">
        <v>632</v>
      </c>
      <c r="B52" s="3">
        <v>96.2</v>
      </c>
      <c r="C52" s="3">
        <f t="shared" si="0"/>
        <v>3.0261088392576282E-2</v>
      </c>
      <c r="D52" s="3">
        <f t="shared" si="1"/>
        <v>2.0507354508633554E-2</v>
      </c>
      <c r="E52" s="3">
        <v>32.700000000000003</v>
      </c>
      <c r="F52" s="4">
        <v>128.9</v>
      </c>
      <c r="G52" s="3">
        <v>474.39299999999997</v>
      </c>
      <c r="H52" s="3">
        <v>462.73</v>
      </c>
      <c r="I52" s="4">
        <v>937.12300000000005</v>
      </c>
      <c r="J52" s="3">
        <v>301</v>
      </c>
      <c r="N52">
        <v>513</v>
      </c>
      <c r="Z52" s="3">
        <v>96.2</v>
      </c>
      <c r="AA52" s="3">
        <f t="shared" si="2"/>
        <v>3.0261088392576282E-2</v>
      </c>
      <c r="AB52" s="3">
        <f t="shared" si="3"/>
        <v>2.0507354508633554E-2</v>
      </c>
      <c r="AC52">
        <v>513</v>
      </c>
    </row>
    <row r="53" spans="1:29" x14ac:dyDescent="0.3">
      <c r="A53" s="2" t="s">
        <v>633</v>
      </c>
      <c r="B53" s="3">
        <v>115.4</v>
      </c>
      <c r="C53" s="3">
        <f t="shared" si="0"/>
        <v>3.6300723497955337E-2</v>
      </c>
      <c r="D53" s="3">
        <f t="shared" si="1"/>
        <v>2.4600298443828609E-2</v>
      </c>
      <c r="E53" s="3">
        <v>33.700000000000003</v>
      </c>
      <c r="F53" s="4">
        <v>149.1</v>
      </c>
      <c r="G53" s="3">
        <v>513.62400000000002</v>
      </c>
      <c r="H53" s="3">
        <v>434.81</v>
      </c>
      <c r="I53" s="4">
        <v>948.43399999999997</v>
      </c>
      <c r="J53" s="3">
        <v>292</v>
      </c>
      <c r="N53">
        <v>644.80000000000007</v>
      </c>
      <c r="Z53" s="3">
        <v>115.4</v>
      </c>
      <c r="AA53" s="3">
        <f t="shared" si="2"/>
        <v>3.6300723497955337E-2</v>
      </c>
      <c r="AB53" s="3">
        <f t="shared" si="3"/>
        <v>2.4600298443828609E-2</v>
      </c>
      <c r="AC53">
        <v>644.80000000000007</v>
      </c>
    </row>
    <row r="54" spans="1:29" ht="26.4" x14ac:dyDescent="0.3">
      <c r="A54" s="5" t="s">
        <v>634</v>
      </c>
      <c r="B54" s="6">
        <v>605.70000000000005</v>
      </c>
      <c r="C54" s="3">
        <f t="shared" si="0"/>
        <v>0.19053161371500474</v>
      </c>
      <c r="D54" s="3">
        <f t="shared" si="1"/>
        <v>0.1291195907056065</v>
      </c>
      <c r="E54" s="6">
        <v>369.8</v>
      </c>
      <c r="F54" s="6">
        <v>975.5</v>
      </c>
      <c r="G54" s="6">
        <v>5043.5</v>
      </c>
      <c r="H54" s="6">
        <v>5467.85</v>
      </c>
      <c r="I54" s="6">
        <v>10511</v>
      </c>
      <c r="J54" s="6">
        <v>3936</v>
      </c>
      <c r="N54">
        <v>3210.6000000000004</v>
      </c>
      <c r="Z54" s="6"/>
      <c r="AA54" s="3">
        <f t="shared" si="2"/>
        <v>0</v>
      </c>
      <c r="AB54" s="3">
        <f t="shared" si="3"/>
        <v>0</v>
      </c>
    </row>
  </sheetData>
  <mergeCells count="4">
    <mergeCell ref="A1:A2"/>
    <mergeCell ref="C1:F1"/>
    <mergeCell ref="G1:I1"/>
    <mergeCell ref="J1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D3" workbookViewId="0">
      <selection activeCell="AE24" sqref="AE24"/>
    </sheetView>
  </sheetViews>
  <sheetFormatPr defaultRowHeight="14.4" x14ac:dyDescent="0.3"/>
  <cols>
    <col min="1" max="1" width="18.33203125" customWidth="1"/>
  </cols>
  <sheetData>
    <row r="1" spans="1:29" ht="25.5" customHeight="1" x14ac:dyDescent="0.3">
      <c r="A1" s="234" t="s">
        <v>635</v>
      </c>
      <c r="B1" s="234" t="s">
        <v>636</v>
      </c>
      <c r="C1" s="234"/>
      <c r="D1" s="234"/>
      <c r="E1" s="234"/>
      <c r="F1" s="234"/>
      <c r="G1" s="234" t="s">
        <v>637</v>
      </c>
      <c r="H1" s="234"/>
      <c r="I1" s="234"/>
      <c r="J1" s="234" t="s">
        <v>638</v>
      </c>
      <c r="K1" s="234"/>
      <c r="L1" s="234"/>
    </row>
    <row r="2" spans="1:29" ht="79.2" x14ac:dyDescent="0.3">
      <c r="A2" s="234"/>
      <c r="B2" s="1" t="s">
        <v>639</v>
      </c>
      <c r="C2" s="16" t="s">
        <v>640</v>
      </c>
      <c r="D2" s="16" t="s">
        <v>641</v>
      </c>
      <c r="E2" s="1" t="s">
        <v>642</v>
      </c>
      <c r="F2" s="1" t="s">
        <v>643</v>
      </c>
      <c r="G2" s="1" t="s">
        <v>644</v>
      </c>
      <c r="H2" s="1" t="s">
        <v>645</v>
      </c>
      <c r="I2" s="1" t="s">
        <v>646</v>
      </c>
      <c r="J2" s="1" t="s">
        <v>647</v>
      </c>
      <c r="K2" s="1" t="s">
        <v>648</v>
      </c>
      <c r="L2" s="1" t="s">
        <v>649</v>
      </c>
      <c r="N2" s="15" t="s">
        <v>650</v>
      </c>
      <c r="Z2" s="14" t="s">
        <v>651</v>
      </c>
      <c r="AA2" s="16" t="s">
        <v>652</v>
      </c>
      <c r="AB2" s="16" t="s">
        <v>653</v>
      </c>
      <c r="AC2" s="15" t="s">
        <v>654</v>
      </c>
    </row>
    <row r="3" spans="1:29" x14ac:dyDescent="0.3">
      <c r="A3" s="2" t="s">
        <v>655</v>
      </c>
      <c r="B3" s="4">
        <v>94.01</v>
      </c>
      <c r="C3" s="4">
        <f>B3/4040.5</f>
        <v>2.326692241059275E-2</v>
      </c>
      <c r="D3" s="4">
        <f>B3/5633.4</f>
        <v>1.6687968189725566E-2</v>
      </c>
      <c r="E3" s="4">
        <v>24.19</v>
      </c>
      <c r="F3" s="4">
        <v>118.2</v>
      </c>
      <c r="G3" s="3">
        <v>370.8</v>
      </c>
      <c r="H3" s="3">
        <v>466.1</v>
      </c>
      <c r="I3" s="4">
        <v>836.9</v>
      </c>
      <c r="J3" s="3">
        <v>715</v>
      </c>
      <c r="K3" s="3">
        <v>684</v>
      </c>
      <c r="L3" s="4">
        <v>1399</v>
      </c>
      <c r="N3">
        <v>675.80000000000007</v>
      </c>
      <c r="Z3" s="4">
        <v>94.01</v>
      </c>
      <c r="AA3" s="4">
        <f>Z3/4040.5</f>
        <v>2.326692241059275E-2</v>
      </c>
      <c r="AB3" s="4">
        <f>Z3/5633.4</f>
        <v>1.6687968189725566E-2</v>
      </c>
      <c r="AC3">
        <v>675.80000000000007</v>
      </c>
    </row>
    <row r="4" spans="1:29" x14ac:dyDescent="0.3">
      <c r="A4" s="2" t="s">
        <v>656</v>
      </c>
      <c r="B4" s="4">
        <v>91.63</v>
      </c>
      <c r="C4" s="4">
        <f t="shared" ref="C4:C54" si="0">B4/4040.5</f>
        <v>2.2677886400197994E-2</v>
      </c>
      <c r="D4" s="4">
        <f t="shared" ref="D4:D54" si="1">B4/5633.4</f>
        <v>1.626548798239074E-2</v>
      </c>
      <c r="E4" s="4">
        <v>27.15</v>
      </c>
      <c r="F4" s="4">
        <v>118.78</v>
      </c>
      <c r="G4" s="3">
        <v>445.8</v>
      </c>
      <c r="H4" s="3">
        <v>331.7</v>
      </c>
      <c r="I4" s="4">
        <v>777.5</v>
      </c>
      <c r="J4" s="3">
        <v>1107</v>
      </c>
      <c r="K4" s="3">
        <v>1347</v>
      </c>
      <c r="L4" s="4">
        <v>2454</v>
      </c>
      <c r="N4">
        <v>736.4</v>
      </c>
      <c r="Z4" s="4">
        <v>91.63</v>
      </c>
      <c r="AA4" s="4">
        <f t="shared" ref="AA4:AA54" si="2">Z4/4040.5</f>
        <v>2.2677886400197994E-2</v>
      </c>
      <c r="AB4" s="4">
        <f t="shared" ref="AB4:AB54" si="3">Z4/5633.4</f>
        <v>1.626548798239074E-2</v>
      </c>
      <c r="AC4">
        <v>736.4</v>
      </c>
    </row>
    <row r="5" spans="1:29" x14ac:dyDescent="0.3">
      <c r="A5" s="2" t="s">
        <v>657</v>
      </c>
      <c r="B5" s="4">
        <v>75.22</v>
      </c>
      <c r="C5" s="4">
        <f t="shared" si="0"/>
        <v>1.8616507857938374E-2</v>
      </c>
      <c r="D5" s="4">
        <f t="shared" si="1"/>
        <v>1.3352504704086342E-2</v>
      </c>
      <c r="E5" s="4">
        <v>31.51</v>
      </c>
      <c r="F5" s="4">
        <v>106.74</v>
      </c>
      <c r="G5" s="3">
        <v>484.4</v>
      </c>
      <c r="H5" s="3">
        <v>392.3</v>
      </c>
      <c r="I5" s="4">
        <v>876.7</v>
      </c>
      <c r="J5" s="3">
        <v>1006</v>
      </c>
      <c r="K5" s="3">
        <v>853</v>
      </c>
      <c r="L5" s="4">
        <v>1859</v>
      </c>
      <c r="N5">
        <v>570.4</v>
      </c>
      <c r="Z5" s="4">
        <v>75.22</v>
      </c>
      <c r="AA5" s="4">
        <f t="shared" si="2"/>
        <v>1.8616507857938374E-2</v>
      </c>
      <c r="AB5" s="4">
        <f t="shared" si="3"/>
        <v>1.3352504704086342E-2</v>
      </c>
      <c r="AC5">
        <v>570.4</v>
      </c>
    </row>
    <row r="6" spans="1:29" x14ac:dyDescent="0.3">
      <c r="A6" s="2" t="s">
        <v>658</v>
      </c>
      <c r="B6" s="4">
        <v>34.83</v>
      </c>
      <c r="C6" s="4">
        <f t="shared" si="0"/>
        <v>8.6202202697685925E-3</v>
      </c>
      <c r="D6" s="4">
        <f t="shared" si="1"/>
        <v>6.1827670678453513E-3</v>
      </c>
      <c r="E6" s="4">
        <v>31.67</v>
      </c>
      <c r="F6" s="4">
        <v>66.5</v>
      </c>
      <c r="G6" s="3">
        <v>459.2</v>
      </c>
      <c r="H6" s="3">
        <v>442</v>
      </c>
      <c r="I6" s="4">
        <v>901.2</v>
      </c>
      <c r="J6" s="3">
        <v>496</v>
      </c>
      <c r="K6" s="3">
        <v>1027</v>
      </c>
      <c r="L6" s="4">
        <v>1523</v>
      </c>
      <c r="N6">
        <v>190</v>
      </c>
      <c r="Z6" s="4">
        <v>34.83</v>
      </c>
      <c r="AA6" s="4">
        <f t="shared" si="2"/>
        <v>8.6202202697685925E-3</v>
      </c>
      <c r="AB6" s="4">
        <f t="shared" si="3"/>
        <v>6.1827670678453513E-3</v>
      </c>
      <c r="AC6">
        <v>190</v>
      </c>
    </row>
    <row r="7" spans="1:29" x14ac:dyDescent="0.3">
      <c r="A7" s="2" t="s">
        <v>659</v>
      </c>
      <c r="B7" s="4"/>
      <c r="C7" s="4">
        <f t="shared" si="0"/>
        <v>0</v>
      </c>
      <c r="D7" s="4">
        <f t="shared" si="1"/>
        <v>0</v>
      </c>
      <c r="E7" s="4">
        <v>34.9</v>
      </c>
      <c r="F7" s="4">
        <v>34.9</v>
      </c>
      <c r="G7" s="3">
        <v>392.4</v>
      </c>
      <c r="H7" s="3">
        <v>380.3</v>
      </c>
      <c r="I7" s="4">
        <v>772.7</v>
      </c>
      <c r="J7" s="3">
        <v>431</v>
      </c>
      <c r="K7" s="3">
        <v>1046</v>
      </c>
      <c r="L7" s="4">
        <v>1477</v>
      </c>
      <c r="N7">
        <v>0</v>
      </c>
      <c r="Z7" s="4"/>
      <c r="AA7" s="4">
        <f t="shared" si="2"/>
        <v>0</v>
      </c>
      <c r="AB7" s="4">
        <f t="shared" si="3"/>
        <v>0</v>
      </c>
      <c r="AC7">
        <v>0</v>
      </c>
    </row>
    <row r="8" spans="1:29" x14ac:dyDescent="0.3">
      <c r="A8" s="2" t="s">
        <v>660</v>
      </c>
      <c r="B8" s="4"/>
      <c r="C8" s="4">
        <f t="shared" si="0"/>
        <v>0</v>
      </c>
      <c r="D8" s="4">
        <f t="shared" si="1"/>
        <v>0</v>
      </c>
      <c r="E8" s="4">
        <v>29.8</v>
      </c>
      <c r="F8" s="4">
        <v>29.8</v>
      </c>
      <c r="G8" s="3">
        <v>472.7</v>
      </c>
      <c r="H8" s="3">
        <v>372.2</v>
      </c>
      <c r="I8" s="4">
        <v>844.9</v>
      </c>
      <c r="J8" s="3">
        <v>788</v>
      </c>
      <c r="K8" s="3">
        <v>256</v>
      </c>
      <c r="L8" s="4">
        <v>1044</v>
      </c>
      <c r="N8">
        <v>0</v>
      </c>
      <c r="Z8" s="4"/>
      <c r="AA8" s="4">
        <f t="shared" si="2"/>
        <v>0</v>
      </c>
      <c r="AB8" s="4">
        <f t="shared" si="3"/>
        <v>0</v>
      </c>
      <c r="AC8">
        <v>0</v>
      </c>
    </row>
    <row r="9" spans="1:29" x14ac:dyDescent="0.3">
      <c r="A9" s="2" t="s">
        <v>661</v>
      </c>
      <c r="B9" s="4"/>
      <c r="C9" s="4">
        <f t="shared" si="0"/>
        <v>0</v>
      </c>
      <c r="D9" s="4">
        <f t="shared" si="1"/>
        <v>0</v>
      </c>
      <c r="E9" s="4">
        <v>18.690000000000001</v>
      </c>
      <c r="F9" s="4">
        <v>18.690000000000001</v>
      </c>
      <c r="G9" s="3">
        <v>293.5</v>
      </c>
      <c r="H9" s="3">
        <v>342.2</v>
      </c>
      <c r="I9" s="4">
        <v>635.70000000000005</v>
      </c>
      <c r="J9" s="3">
        <v>489</v>
      </c>
      <c r="K9" s="3">
        <v>10</v>
      </c>
      <c r="L9" s="4">
        <v>499</v>
      </c>
      <c r="N9">
        <v>0</v>
      </c>
      <c r="Z9" s="4"/>
      <c r="AA9" s="4">
        <f t="shared" si="2"/>
        <v>0</v>
      </c>
      <c r="AB9" s="4">
        <f t="shared" si="3"/>
        <v>0</v>
      </c>
      <c r="AC9">
        <v>0</v>
      </c>
    </row>
    <row r="10" spans="1:29" x14ac:dyDescent="0.3">
      <c r="A10" s="2" t="s">
        <v>662</v>
      </c>
      <c r="B10" s="4"/>
      <c r="C10" s="4">
        <f t="shared" si="0"/>
        <v>0</v>
      </c>
      <c r="D10" s="4">
        <f t="shared" si="1"/>
        <v>0</v>
      </c>
      <c r="E10" s="4">
        <v>25.7</v>
      </c>
      <c r="F10" s="4">
        <v>25.7</v>
      </c>
      <c r="G10" s="3">
        <v>386.7</v>
      </c>
      <c r="H10" s="3">
        <v>465.6</v>
      </c>
      <c r="I10" s="4">
        <v>852.3</v>
      </c>
      <c r="J10" s="3">
        <v>543</v>
      </c>
      <c r="K10" s="3">
        <v>281</v>
      </c>
      <c r="L10" s="4">
        <v>824</v>
      </c>
      <c r="N10">
        <v>0</v>
      </c>
      <c r="Z10" s="4"/>
      <c r="AA10" s="4">
        <f t="shared" si="2"/>
        <v>0</v>
      </c>
      <c r="AB10" s="4">
        <f t="shared" si="3"/>
        <v>0</v>
      </c>
      <c r="AC10">
        <v>0</v>
      </c>
    </row>
    <row r="11" spans="1:29" x14ac:dyDescent="0.3">
      <c r="A11" s="2" t="s">
        <v>663</v>
      </c>
      <c r="B11" s="4"/>
      <c r="C11" s="4">
        <f t="shared" si="0"/>
        <v>0</v>
      </c>
      <c r="D11" s="4">
        <f t="shared" si="1"/>
        <v>0</v>
      </c>
      <c r="E11" s="4">
        <v>25.2</v>
      </c>
      <c r="F11" s="4">
        <v>25.2</v>
      </c>
      <c r="G11" s="3">
        <v>372.6</v>
      </c>
      <c r="H11" s="3">
        <v>400.3</v>
      </c>
      <c r="I11" s="4">
        <v>772.9</v>
      </c>
      <c r="J11" s="3">
        <v>584</v>
      </c>
      <c r="K11" s="3">
        <v>584</v>
      </c>
      <c r="L11" s="4">
        <v>1168</v>
      </c>
      <c r="N11">
        <v>0</v>
      </c>
      <c r="Z11" s="4"/>
      <c r="AA11" s="4">
        <f t="shared" si="2"/>
        <v>0</v>
      </c>
      <c r="AB11" s="4">
        <f t="shared" si="3"/>
        <v>0</v>
      </c>
      <c r="AC11">
        <v>0</v>
      </c>
    </row>
    <row r="12" spans="1:29" x14ac:dyDescent="0.3">
      <c r="A12" s="2" t="s">
        <v>664</v>
      </c>
      <c r="B12" s="4">
        <v>36.909999999999997</v>
      </c>
      <c r="C12" s="4">
        <f t="shared" si="0"/>
        <v>9.1350080435589655E-3</v>
      </c>
      <c r="D12" s="4">
        <f t="shared" si="1"/>
        <v>6.5519934675329281E-3</v>
      </c>
      <c r="E12" s="4">
        <v>25.29</v>
      </c>
      <c r="F12" s="4">
        <v>62.2</v>
      </c>
      <c r="G12" s="3">
        <v>307.60000000000002</v>
      </c>
      <c r="H12" s="3">
        <v>304.60000000000002</v>
      </c>
      <c r="I12" s="4">
        <v>612.20000000000005</v>
      </c>
      <c r="J12" s="3">
        <v>403</v>
      </c>
      <c r="K12" s="3">
        <v>91</v>
      </c>
      <c r="L12" s="4">
        <v>494</v>
      </c>
      <c r="N12">
        <v>202.3</v>
      </c>
      <c r="Z12" s="4">
        <v>36.909999999999997</v>
      </c>
      <c r="AA12" s="4">
        <f t="shared" si="2"/>
        <v>9.1350080435589655E-3</v>
      </c>
      <c r="AB12" s="4">
        <f t="shared" si="3"/>
        <v>6.5519934675329281E-3</v>
      </c>
      <c r="AC12">
        <v>202.3</v>
      </c>
    </row>
    <row r="13" spans="1:29" x14ac:dyDescent="0.3">
      <c r="A13" s="2" t="s">
        <v>665</v>
      </c>
      <c r="B13" s="4">
        <v>60.9</v>
      </c>
      <c r="C13" s="4">
        <f t="shared" si="0"/>
        <v>1.5072392030689271E-2</v>
      </c>
      <c r="D13" s="4">
        <f t="shared" si="1"/>
        <v>1.0810522952391096E-2</v>
      </c>
      <c r="E13" s="4">
        <v>24.21</v>
      </c>
      <c r="F13" s="4">
        <v>85.1</v>
      </c>
      <c r="G13" s="3">
        <v>366.5</v>
      </c>
      <c r="H13" s="3">
        <v>318.8</v>
      </c>
      <c r="I13" s="4">
        <v>685.3</v>
      </c>
      <c r="J13" s="3">
        <v>346</v>
      </c>
      <c r="K13" s="3">
        <v>99</v>
      </c>
      <c r="L13" s="4">
        <v>445</v>
      </c>
      <c r="N13">
        <v>471</v>
      </c>
      <c r="Z13" s="4">
        <v>60.9</v>
      </c>
      <c r="AA13" s="4">
        <f t="shared" si="2"/>
        <v>1.5072392030689271E-2</v>
      </c>
      <c r="AB13" s="4">
        <f t="shared" si="3"/>
        <v>1.0810522952391096E-2</v>
      </c>
      <c r="AC13">
        <v>471</v>
      </c>
    </row>
    <row r="14" spans="1:29" x14ac:dyDescent="0.3">
      <c r="A14" s="2" t="s">
        <v>666</v>
      </c>
      <c r="B14" s="4">
        <v>74.16</v>
      </c>
      <c r="C14" s="4">
        <f t="shared" si="0"/>
        <v>1.8354164088602895E-2</v>
      </c>
      <c r="D14" s="4">
        <f t="shared" si="1"/>
        <v>1.3164341250399404E-2</v>
      </c>
      <c r="E14" s="4">
        <v>17.739999999999998</v>
      </c>
      <c r="F14" s="4"/>
      <c r="G14" s="3">
        <v>249</v>
      </c>
      <c r="H14" s="3">
        <v>274.10000000000002</v>
      </c>
      <c r="I14" s="4">
        <v>523.1</v>
      </c>
      <c r="J14" s="3">
        <v>240</v>
      </c>
      <c r="K14" s="3">
        <v>92</v>
      </c>
      <c r="L14" s="4">
        <v>332</v>
      </c>
      <c r="N14">
        <v>523.9</v>
      </c>
      <c r="Z14" s="4">
        <v>74.16</v>
      </c>
      <c r="AA14" s="4">
        <f t="shared" si="2"/>
        <v>1.8354164088602895E-2</v>
      </c>
      <c r="AB14" s="4">
        <f t="shared" si="3"/>
        <v>1.3164341250399404E-2</v>
      </c>
      <c r="AC14">
        <v>523.9</v>
      </c>
    </row>
    <row r="15" spans="1:29" x14ac:dyDescent="0.3">
      <c r="A15" s="5" t="s">
        <v>667</v>
      </c>
      <c r="B15" s="6">
        <v>467.65600000000001</v>
      </c>
      <c r="C15" s="4">
        <f t="shared" si="0"/>
        <v>0.11574211112486078</v>
      </c>
      <c r="D15" s="4">
        <f t="shared" si="1"/>
        <v>8.3014875563602805E-2</v>
      </c>
      <c r="E15" s="6">
        <v>316.05</v>
      </c>
      <c r="F15" s="6">
        <v>783.71</v>
      </c>
      <c r="G15" s="6">
        <v>4601.2</v>
      </c>
      <c r="H15" s="6">
        <v>4490.2</v>
      </c>
      <c r="I15" s="6">
        <v>9091.4</v>
      </c>
      <c r="J15" s="6">
        <v>7148</v>
      </c>
      <c r="K15" s="6">
        <v>6370</v>
      </c>
      <c r="L15" s="6">
        <v>13518</v>
      </c>
      <c r="N15">
        <v>3369.8</v>
      </c>
      <c r="Z15" s="6"/>
      <c r="AA15" s="4">
        <f t="shared" si="2"/>
        <v>0</v>
      </c>
      <c r="AB15" s="4">
        <f t="shared" si="3"/>
        <v>0</v>
      </c>
    </row>
    <row r="16" spans="1:29" x14ac:dyDescent="0.3">
      <c r="A16" s="2" t="s">
        <v>668</v>
      </c>
      <c r="B16" s="4">
        <v>84.73</v>
      </c>
      <c r="C16" s="4">
        <f t="shared" si="0"/>
        <v>2.097017695829724E-2</v>
      </c>
      <c r="D16" s="4">
        <f t="shared" si="1"/>
        <v>1.5040650406504067E-2</v>
      </c>
      <c r="E16" s="4">
        <v>26.47</v>
      </c>
      <c r="F16" s="4">
        <v>111.20099999999999</v>
      </c>
      <c r="G16" s="3">
        <v>421.4</v>
      </c>
      <c r="H16" s="3">
        <v>306</v>
      </c>
      <c r="I16" s="4">
        <v>727.4</v>
      </c>
      <c r="J16" s="3">
        <v>664</v>
      </c>
      <c r="K16" s="3">
        <v>2503</v>
      </c>
      <c r="L16" s="4">
        <v>3167</v>
      </c>
      <c r="N16">
        <v>719.19999999999993</v>
      </c>
      <c r="Z16" s="4">
        <v>84.73</v>
      </c>
      <c r="AA16" s="4">
        <f t="shared" si="2"/>
        <v>2.097017695829724E-2</v>
      </c>
      <c r="AB16" s="4">
        <f t="shared" si="3"/>
        <v>1.5040650406504067E-2</v>
      </c>
      <c r="AC16">
        <v>719.19999999999993</v>
      </c>
    </row>
    <row r="17" spans="1:29" x14ac:dyDescent="0.3">
      <c r="A17" s="2" t="s">
        <v>669</v>
      </c>
      <c r="B17" s="4">
        <v>95.86</v>
      </c>
      <c r="C17" s="4">
        <f t="shared" si="0"/>
        <v>2.3724786536319761E-2</v>
      </c>
      <c r="D17" s="4">
        <f t="shared" si="1"/>
        <v>1.7016366670216922E-2</v>
      </c>
      <c r="E17" s="4">
        <v>23.84</v>
      </c>
      <c r="F17" s="4">
        <v>119.70099999999999</v>
      </c>
      <c r="G17" s="3">
        <v>397.2</v>
      </c>
      <c r="H17" s="3">
        <v>295.60000000000002</v>
      </c>
      <c r="I17" s="4">
        <v>692.8</v>
      </c>
      <c r="J17" s="3">
        <v>578</v>
      </c>
      <c r="K17" s="3">
        <v>2317</v>
      </c>
      <c r="L17" s="4">
        <v>2895</v>
      </c>
      <c r="N17">
        <v>838.09999999999991</v>
      </c>
      <c r="Z17" s="4">
        <v>95.86</v>
      </c>
      <c r="AA17" s="4">
        <f t="shared" si="2"/>
        <v>2.3724786536319761E-2</v>
      </c>
      <c r="AB17" s="4">
        <f t="shared" si="3"/>
        <v>1.7016366670216922E-2</v>
      </c>
      <c r="AC17">
        <v>838.09999999999991</v>
      </c>
    </row>
    <row r="18" spans="1:29" x14ac:dyDescent="0.3">
      <c r="A18" s="2" t="s">
        <v>670</v>
      </c>
      <c r="B18" s="4">
        <v>59.14</v>
      </c>
      <c r="C18" s="4">
        <f t="shared" si="0"/>
        <v>1.4636802375943572E-2</v>
      </c>
      <c r="D18" s="4">
        <f t="shared" si="1"/>
        <v>1.0498100614193916E-2</v>
      </c>
      <c r="E18" s="4">
        <v>23.16</v>
      </c>
      <c r="F18" s="4">
        <v>82.302000000000007</v>
      </c>
      <c r="G18" s="3">
        <v>397.9</v>
      </c>
      <c r="H18" s="3">
        <v>305</v>
      </c>
      <c r="I18" s="4">
        <v>702.9</v>
      </c>
      <c r="J18" s="3">
        <v>1915</v>
      </c>
      <c r="K18" s="3">
        <v>5</v>
      </c>
      <c r="L18" s="4">
        <v>1920</v>
      </c>
      <c r="N18">
        <v>530.1</v>
      </c>
      <c r="Z18" s="4">
        <v>59.14</v>
      </c>
      <c r="AA18" s="4">
        <f t="shared" si="2"/>
        <v>1.4636802375943572E-2</v>
      </c>
      <c r="AB18" s="4">
        <f t="shared" si="3"/>
        <v>1.0498100614193916E-2</v>
      </c>
      <c r="AC18">
        <v>530.1</v>
      </c>
    </row>
    <row r="19" spans="1:29" x14ac:dyDescent="0.3">
      <c r="A19" s="2" t="s">
        <v>671</v>
      </c>
      <c r="B19" s="4">
        <v>24.84</v>
      </c>
      <c r="C19" s="4">
        <f t="shared" si="0"/>
        <v>6.1477539908427175E-3</v>
      </c>
      <c r="D19" s="4">
        <f t="shared" si="1"/>
        <v>4.4094152731920331E-3</v>
      </c>
      <c r="E19" s="4">
        <v>29.15</v>
      </c>
      <c r="F19" s="4">
        <v>53.997</v>
      </c>
      <c r="G19" s="3">
        <v>462.9</v>
      </c>
      <c r="H19" s="3">
        <v>274.5</v>
      </c>
      <c r="I19" s="4">
        <v>737.4</v>
      </c>
      <c r="J19" s="3">
        <v>1866</v>
      </c>
      <c r="K19" s="3">
        <v>1704</v>
      </c>
      <c r="L19" s="4">
        <v>3570</v>
      </c>
      <c r="N19">
        <v>118.80000000000001</v>
      </c>
      <c r="Z19" s="4">
        <v>24.84</v>
      </c>
      <c r="AA19" s="4">
        <f t="shared" si="2"/>
        <v>6.1477539908427175E-3</v>
      </c>
      <c r="AB19" s="4">
        <f t="shared" si="3"/>
        <v>4.4094152731920331E-3</v>
      </c>
      <c r="AC19">
        <v>118.80000000000001</v>
      </c>
    </row>
    <row r="20" spans="1:29" x14ac:dyDescent="0.3">
      <c r="A20" s="2" t="s">
        <v>672</v>
      </c>
      <c r="B20" s="4"/>
      <c r="C20" s="4">
        <f t="shared" si="0"/>
        <v>0</v>
      </c>
      <c r="D20" s="4">
        <f t="shared" si="1"/>
        <v>0</v>
      </c>
      <c r="E20" s="4">
        <v>31.6</v>
      </c>
      <c r="F20" s="4">
        <v>31.6</v>
      </c>
      <c r="G20" s="3">
        <v>336.1</v>
      </c>
      <c r="H20" s="3">
        <v>299.60000000000002</v>
      </c>
      <c r="I20" s="4">
        <v>635.70000000000005</v>
      </c>
      <c r="J20" s="3">
        <v>1257</v>
      </c>
      <c r="K20" s="3">
        <v>295</v>
      </c>
      <c r="L20" s="4">
        <v>1552</v>
      </c>
      <c r="N20">
        <v>0</v>
      </c>
      <c r="Z20" s="4"/>
      <c r="AA20" s="4">
        <f t="shared" si="2"/>
        <v>0</v>
      </c>
      <c r="AB20" s="4">
        <f t="shared" si="3"/>
        <v>0</v>
      </c>
      <c r="AC20">
        <v>0</v>
      </c>
    </row>
    <row r="21" spans="1:29" x14ac:dyDescent="0.3">
      <c r="A21" s="2" t="s">
        <v>673</v>
      </c>
      <c r="B21" s="4"/>
      <c r="C21" s="4">
        <f t="shared" si="0"/>
        <v>0</v>
      </c>
      <c r="D21" s="4">
        <f t="shared" si="1"/>
        <v>0</v>
      </c>
      <c r="E21" s="4">
        <v>14.2</v>
      </c>
      <c r="F21" s="4">
        <v>14.199</v>
      </c>
      <c r="G21" s="3">
        <v>241</v>
      </c>
      <c r="H21" s="3">
        <v>373.6</v>
      </c>
      <c r="I21" s="4">
        <v>614.6</v>
      </c>
      <c r="J21" s="3">
        <v>1305</v>
      </c>
      <c r="K21" s="3">
        <v>487</v>
      </c>
      <c r="L21" s="4">
        <v>1792</v>
      </c>
      <c r="N21">
        <v>0</v>
      </c>
      <c r="Z21" s="4"/>
      <c r="AA21" s="4">
        <f t="shared" si="2"/>
        <v>0</v>
      </c>
      <c r="AB21" s="4">
        <f t="shared" si="3"/>
        <v>0</v>
      </c>
      <c r="AC21">
        <v>0</v>
      </c>
    </row>
    <row r="22" spans="1:29" x14ac:dyDescent="0.3">
      <c r="A22" s="2" t="s">
        <v>674</v>
      </c>
      <c r="B22" s="4"/>
      <c r="C22" s="4">
        <f t="shared" si="0"/>
        <v>0</v>
      </c>
      <c r="D22" s="4">
        <f t="shared" si="1"/>
        <v>0</v>
      </c>
      <c r="E22" s="4">
        <v>23.5</v>
      </c>
      <c r="F22" s="4">
        <v>23.498999999999999</v>
      </c>
      <c r="G22" s="3">
        <v>369.9</v>
      </c>
      <c r="H22" s="3">
        <v>349.7</v>
      </c>
      <c r="I22" s="4">
        <v>719.6</v>
      </c>
      <c r="J22" s="3">
        <v>1279</v>
      </c>
      <c r="K22" s="3">
        <v>246</v>
      </c>
      <c r="L22" s="4">
        <v>1525</v>
      </c>
      <c r="N22">
        <v>0</v>
      </c>
      <c r="Z22" s="4"/>
      <c r="AA22" s="4">
        <f t="shared" si="2"/>
        <v>0</v>
      </c>
      <c r="AB22" s="4">
        <f t="shared" si="3"/>
        <v>0</v>
      </c>
      <c r="AC22">
        <v>0</v>
      </c>
    </row>
    <row r="23" spans="1:29" x14ac:dyDescent="0.3">
      <c r="A23" s="2" t="s">
        <v>675</v>
      </c>
      <c r="B23" s="4"/>
      <c r="C23" s="4">
        <f t="shared" si="0"/>
        <v>0</v>
      </c>
      <c r="D23" s="4">
        <f t="shared" si="1"/>
        <v>0</v>
      </c>
      <c r="E23" s="4">
        <v>25.4</v>
      </c>
      <c r="F23" s="4">
        <v>25.398</v>
      </c>
      <c r="G23" s="3">
        <v>252.3</v>
      </c>
      <c r="H23" s="3">
        <v>290.60000000000002</v>
      </c>
      <c r="I23" s="4">
        <v>542.9</v>
      </c>
      <c r="J23" s="3">
        <v>1268</v>
      </c>
      <c r="K23" s="3">
        <v>237</v>
      </c>
      <c r="L23" s="4">
        <v>1505</v>
      </c>
      <c r="N23">
        <v>0</v>
      </c>
      <c r="Z23" s="4"/>
      <c r="AA23" s="4">
        <f t="shared" si="2"/>
        <v>0</v>
      </c>
      <c r="AB23" s="4">
        <f t="shared" si="3"/>
        <v>0</v>
      </c>
      <c r="AC23">
        <v>0</v>
      </c>
    </row>
    <row r="24" spans="1:29" x14ac:dyDescent="0.3">
      <c r="A24" s="2" t="s">
        <v>676</v>
      </c>
      <c r="B24" s="4"/>
      <c r="C24" s="4">
        <f t="shared" si="0"/>
        <v>0</v>
      </c>
      <c r="D24" s="4">
        <f t="shared" si="1"/>
        <v>0</v>
      </c>
      <c r="E24" s="4">
        <v>27.4</v>
      </c>
      <c r="F24" s="4">
        <v>27.4</v>
      </c>
      <c r="G24" s="3">
        <v>312</v>
      </c>
      <c r="H24" s="3">
        <v>359</v>
      </c>
      <c r="I24" s="4">
        <v>671</v>
      </c>
      <c r="J24" s="3">
        <v>1614</v>
      </c>
      <c r="K24" s="3">
        <v>237</v>
      </c>
      <c r="L24" s="4">
        <v>1851</v>
      </c>
      <c r="N24">
        <v>0</v>
      </c>
      <c r="Z24" s="4"/>
      <c r="AA24" s="4">
        <f t="shared" si="2"/>
        <v>0</v>
      </c>
      <c r="AB24" s="4">
        <f t="shared" si="3"/>
        <v>0</v>
      </c>
      <c r="AC24">
        <v>0</v>
      </c>
    </row>
    <row r="25" spans="1:29" x14ac:dyDescent="0.3">
      <c r="A25" s="2" t="s">
        <v>677</v>
      </c>
      <c r="B25" s="4">
        <v>33.32</v>
      </c>
      <c r="C25" s="4">
        <f t="shared" si="0"/>
        <v>8.2465041455265439E-3</v>
      </c>
      <c r="D25" s="4">
        <f t="shared" si="1"/>
        <v>5.9147229026875426E-3</v>
      </c>
      <c r="E25" s="4">
        <v>22.48</v>
      </c>
      <c r="F25" s="4">
        <v>55.8</v>
      </c>
      <c r="G25" s="3">
        <v>278</v>
      </c>
      <c r="H25" s="3">
        <v>312</v>
      </c>
      <c r="I25" s="4">
        <v>590</v>
      </c>
      <c r="J25" s="3">
        <v>2189</v>
      </c>
      <c r="K25" s="3">
        <v>965</v>
      </c>
      <c r="L25" s="4">
        <v>3154</v>
      </c>
      <c r="N25">
        <v>187</v>
      </c>
      <c r="Z25" s="4">
        <v>33.32</v>
      </c>
      <c r="AA25" s="4">
        <f t="shared" si="2"/>
        <v>8.2465041455265439E-3</v>
      </c>
      <c r="AB25" s="4">
        <f t="shared" si="3"/>
        <v>5.9147229026875426E-3</v>
      </c>
      <c r="AC25">
        <v>187</v>
      </c>
    </row>
    <row r="26" spans="1:29" x14ac:dyDescent="0.3">
      <c r="A26" s="2" t="s">
        <v>678</v>
      </c>
      <c r="B26" s="4">
        <v>50.85</v>
      </c>
      <c r="C26" s="4">
        <f t="shared" si="0"/>
        <v>1.2585076104442519E-2</v>
      </c>
      <c r="D26" s="4">
        <f t="shared" si="1"/>
        <v>9.0265203962083297E-3</v>
      </c>
      <c r="E26" s="4">
        <v>23.55</v>
      </c>
      <c r="F26" s="4">
        <v>74.397999999999996</v>
      </c>
      <c r="G26" s="3">
        <v>413.9</v>
      </c>
      <c r="H26" s="3">
        <v>361</v>
      </c>
      <c r="I26" s="4">
        <v>774.9</v>
      </c>
      <c r="J26" s="3">
        <v>2130</v>
      </c>
      <c r="K26" s="3">
        <v>911</v>
      </c>
      <c r="L26" s="4">
        <v>3041</v>
      </c>
      <c r="N26">
        <v>435</v>
      </c>
      <c r="Z26" s="4">
        <v>50.85</v>
      </c>
      <c r="AA26" s="4">
        <f t="shared" si="2"/>
        <v>1.2585076104442519E-2</v>
      </c>
      <c r="AB26" s="4">
        <f t="shared" si="3"/>
        <v>9.0265203962083297E-3</v>
      </c>
      <c r="AC26">
        <v>435</v>
      </c>
    </row>
    <row r="27" spans="1:29" x14ac:dyDescent="0.3">
      <c r="A27" s="2" t="s">
        <v>679</v>
      </c>
      <c r="B27" s="4">
        <v>83.43</v>
      </c>
      <c r="C27" s="4">
        <f t="shared" si="0"/>
        <v>2.0648434599678259E-2</v>
      </c>
      <c r="D27" s="4">
        <f t="shared" si="1"/>
        <v>1.4809883906699331E-2</v>
      </c>
      <c r="E27" s="4">
        <v>24.87</v>
      </c>
      <c r="F27" s="4">
        <v>108.30200000000001</v>
      </c>
      <c r="G27" s="3">
        <v>430.5</v>
      </c>
      <c r="H27" s="3">
        <v>441</v>
      </c>
      <c r="I27" s="4">
        <v>871.5</v>
      </c>
      <c r="J27" s="3">
        <v>2186</v>
      </c>
      <c r="K27" s="3">
        <v>917</v>
      </c>
      <c r="L27" s="4">
        <v>3103</v>
      </c>
      <c r="N27">
        <v>734.69999999999993</v>
      </c>
      <c r="Z27" s="4">
        <v>83.43</v>
      </c>
      <c r="AA27" s="4">
        <f t="shared" si="2"/>
        <v>2.0648434599678259E-2</v>
      </c>
      <c r="AB27" s="4">
        <f t="shared" si="3"/>
        <v>1.4809883906699331E-2</v>
      </c>
      <c r="AC27">
        <v>734.69999999999993</v>
      </c>
    </row>
    <row r="28" spans="1:29" x14ac:dyDescent="0.3">
      <c r="A28" s="5" t="s">
        <v>680</v>
      </c>
      <c r="B28" s="6">
        <v>432.18099999999998</v>
      </c>
      <c r="C28" s="4">
        <f t="shared" si="0"/>
        <v>0.10696225714639276</v>
      </c>
      <c r="D28" s="4">
        <f t="shared" si="1"/>
        <v>7.6717612809315869E-2</v>
      </c>
      <c r="E28" s="6">
        <v>295.62</v>
      </c>
      <c r="F28" s="6">
        <v>727.8</v>
      </c>
      <c r="G28" s="6">
        <v>4313.1000000000004</v>
      </c>
      <c r="H28" s="6">
        <v>3967.6</v>
      </c>
      <c r="I28" s="6">
        <v>8280.7000000000007</v>
      </c>
      <c r="J28" s="6">
        <v>18251</v>
      </c>
      <c r="K28" s="6">
        <v>10824</v>
      </c>
      <c r="L28" s="6">
        <v>29075</v>
      </c>
      <c r="N28">
        <v>3562.8999999999996</v>
      </c>
      <c r="Z28" s="6"/>
      <c r="AA28" s="4">
        <f t="shared" si="2"/>
        <v>0</v>
      </c>
      <c r="AB28" s="4">
        <f t="shared" si="3"/>
        <v>0</v>
      </c>
    </row>
    <row r="29" spans="1:29" x14ac:dyDescent="0.3">
      <c r="A29" s="2" t="s">
        <v>681</v>
      </c>
      <c r="B29" s="4">
        <v>94.8</v>
      </c>
      <c r="C29" s="4">
        <f t="shared" si="0"/>
        <v>2.3462442766984285E-2</v>
      </c>
      <c r="D29" s="4">
        <f t="shared" si="1"/>
        <v>1.6828203216529981E-2</v>
      </c>
      <c r="E29" s="4">
        <v>24.1</v>
      </c>
      <c r="F29" s="4">
        <v>118.90300000000001</v>
      </c>
      <c r="G29" s="3">
        <v>394.4</v>
      </c>
      <c r="H29" s="3">
        <v>415.8</v>
      </c>
      <c r="I29" s="4">
        <v>810.2</v>
      </c>
      <c r="J29" s="3">
        <v>2178</v>
      </c>
      <c r="K29" s="3">
        <v>917</v>
      </c>
      <c r="L29" s="4">
        <v>3095</v>
      </c>
      <c r="N29">
        <v>790.5</v>
      </c>
      <c r="Z29" s="4">
        <v>94.8</v>
      </c>
      <c r="AA29" s="4">
        <f t="shared" si="2"/>
        <v>2.3462442766984285E-2</v>
      </c>
      <c r="AB29" s="4">
        <f t="shared" si="3"/>
        <v>1.6828203216529981E-2</v>
      </c>
      <c r="AC29">
        <v>790.5</v>
      </c>
    </row>
    <row r="30" spans="1:29" x14ac:dyDescent="0.3">
      <c r="A30" s="2" t="s">
        <v>682</v>
      </c>
      <c r="B30" s="4">
        <v>63.33</v>
      </c>
      <c r="C30" s="4">
        <f t="shared" si="0"/>
        <v>1.5673802747184756E-2</v>
      </c>
      <c r="D30" s="4">
        <f t="shared" si="1"/>
        <v>1.1241878794333795E-2</v>
      </c>
      <c r="E30" s="4">
        <v>22.07</v>
      </c>
      <c r="F30" s="4">
        <v>85.402000000000001</v>
      </c>
      <c r="G30" s="3">
        <v>374.2</v>
      </c>
      <c r="H30" s="3">
        <v>377.7</v>
      </c>
      <c r="I30" s="4">
        <v>751.9</v>
      </c>
      <c r="J30" s="3">
        <v>2155</v>
      </c>
      <c r="K30" s="3">
        <v>910</v>
      </c>
      <c r="L30" s="4">
        <v>3065</v>
      </c>
      <c r="N30">
        <v>557.19999999999993</v>
      </c>
      <c r="Z30" s="4">
        <v>63.33</v>
      </c>
      <c r="AA30" s="4">
        <f t="shared" si="2"/>
        <v>1.5673802747184756E-2</v>
      </c>
      <c r="AB30" s="4">
        <f t="shared" si="3"/>
        <v>1.1241878794333795E-2</v>
      </c>
      <c r="AC30">
        <v>557.19999999999993</v>
      </c>
    </row>
    <row r="31" spans="1:29" x14ac:dyDescent="0.3">
      <c r="A31" s="2" t="s">
        <v>683</v>
      </c>
      <c r="B31" s="4">
        <v>81.63</v>
      </c>
      <c r="C31" s="4">
        <f t="shared" si="0"/>
        <v>2.0202945180051973E-2</v>
      </c>
      <c r="D31" s="4">
        <f t="shared" si="1"/>
        <v>1.4490361060815849E-2</v>
      </c>
      <c r="E31" s="4">
        <v>22.37</v>
      </c>
      <c r="F31" s="4">
        <v>104</v>
      </c>
      <c r="G31" s="3">
        <v>363.1</v>
      </c>
      <c r="H31" s="3">
        <v>369.9</v>
      </c>
      <c r="I31" s="4">
        <v>733</v>
      </c>
      <c r="J31" s="3">
        <v>2177</v>
      </c>
      <c r="K31" s="3">
        <v>910</v>
      </c>
      <c r="L31" s="4">
        <v>3087</v>
      </c>
      <c r="N31">
        <v>713</v>
      </c>
      <c r="Z31" s="4">
        <v>81.63</v>
      </c>
      <c r="AA31" s="4">
        <f t="shared" si="2"/>
        <v>2.0202945180051973E-2</v>
      </c>
      <c r="AB31" s="4">
        <f t="shared" si="3"/>
        <v>1.4490361060815849E-2</v>
      </c>
      <c r="AC31">
        <v>713</v>
      </c>
    </row>
    <row r="32" spans="1:29" x14ac:dyDescent="0.3">
      <c r="A32" s="2" t="s">
        <v>684</v>
      </c>
      <c r="B32" s="4">
        <v>32.57</v>
      </c>
      <c r="C32" s="4">
        <f t="shared" si="0"/>
        <v>8.0608835540155917E-3</v>
      </c>
      <c r="D32" s="4">
        <f t="shared" si="1"/>
        <v>5.7815883835694261E-3</v>
      </c>
      <c r="E32" s="4">
        <v>24.84</v>
      </c>
      <c r="F32" s="4">
        <v>57.401000000000003</v>
      </c>
      <c r="G32" s="3">
        <v>391.3</v>
      </c>
      <c r="H32" s="3">
        <v>368.6</v>
      </c>
      <c r="I32" s="4">
        <v>759.9</v>
      </c>
      <c r="J32" s="3">
        <v>1783</v>
      </c>
      <c r="K32" s="3">
        <v>910</v>
      </c>
      <c r="L32" s="4">
        <v>2693</v>
      </c>
      <c r="N32">
        <v>188.7</v>
      </c>
      <c r="Z32" s="4">
        <v>32.57</v>
      </c>
      <c r="AA32" s="4">
        <f t="shared" si="2"/>
        <v>8.0608835540155917E-3</v>
      </c>
      <c r="AB32" s="4">
        <f t="shared" si="3"/>
        <v>5.7815883835694261E-3</v>
      </c>
      <c r="AC32">
        <v>188.7</v>
      </c>
    </row>
    <row r="33" spans="1:29" x14ac:dyDescent="0.3">
      <c r="A33" s="2" t="s">
        <v>685</v>
      </c>
      <c r="B33" s="4"/>
      <c r="C33" s="4">
        <f t="shared" si="0"/>
        <v>0</v>
      </c>
      <c r="D33" s="4">
        <f t="shared" si="1"/>
        <v>0</v>
      </c>
      <c r="E33" s="4">
        <v>29.1</v>
      </c>
      <c r="F33" s="4">
        <v>29.099</v>
      </c>
      <c r="G33" s="3">
        <v>306.89999999999998</v>
      </c>
      <c r="H33" s="3">
        <v>298.2</v>
      </c>
      <c r="I33" s="4">
        <v>605.1</v>
      </c>
      <c r="J33" s="3">
        <v>1495</v>
      </c>
      <c r="K33" s="3">
        <v>910</v>
      </c>
      <c r="L33" s="4">
        <v>2405</v>
      </c>
      <c r="N33">
        <v>0</v>
      </c>
      <c r="Z33" s="4"/>
      <c r="AA33" s="4">
        <f t="shared" si="2"/>
        <v>0</v>
      </c>
      <c r="AB33" s="4">
        <f t="shared" si="3"/>
        <v>0</v>
      </c>
      <c r="AC33">
        <v>0</v>
      </c>
    </row>
    <row r="34" spans="1:29" x14ac:dyDescent="0.3">
      <c r="A34" s="2" t="s">
        <v>686</v>
      </c>
      <c r="B34" s="4"/>
      <c r="C34" s="4">
        <f t="shared" si="0"/>
        <v>0</v>
      </c>
      <c r="D34" s="4">
        <f t="shared" si="1"/>
        <v>0</v>
      </c>
      <c r="E34" s="4">
        <v>23.1</v>
      </c>
      <c r="F34" s="4">
        <v>23.1</v>
      </c>
      <c r="G34" s="3">
        <v>345</v>
      </c>
      <c r="H34" s="3">
        <v>325.39999999999998</v>
      </c>
      <c r="I34" s="4">
        <v>670.4</v>
      </c>
      <c r="J34" s="3">
        <v>1458</v>
      </c>
      <c r="K34" s="3">
        <v>910</v>
      </c>
      <c r="L34" s="4">
        <v>2368</v>
      </c>
      <c r="N34">
        <v>0</v>
      </c>
      <c r="Z34" s="4"/>
      <c r="AA34" s="4">
        <f t="shared" si="2"/>
        <v>0</v>
      </c>
      <c r="AB34" s="4">
        <f t="shared" si="3"/>
        <v>0</v>
      </c>
      <c r="AC34">
        <v>0</v>
      </c>
    </row>
    <row r="35" spans="1:29" x14ac:dyDescent="0.3">
      <c r="A35" s="2" t="s">
        <v>687</v>
      </c>
      <c r="B35" s="4"/>
      <c r="C35" s="4">
        <f t="shared" si="0"/>
        <v>0</v>
      </c>
      <c r="D35" s="4">
        <f t="shared" si="1"/>
        <v>0</v>
      </c>
      <c r="E35" s="4">
        <v>17.28</v>
      </c>
      <c r="F35" s="4">
        <v>17.280999999999999</v>
      </c>
      <c r="G35" s="3">
        <v>321.10000000000002</v>
      </c>
      <c r="H35" s="3">
        <v>319.7</v>
      </c>
      <c r="I35" s="4">
        <v>640.79999999999995</v>
      </c>
      <c r="J35" s="3">
        <v>1495</v>
      </c>
      <c r="K35" s="3">
        <v>910</v>
      </c>
      <c r="L35" s="4">
        <v>2405</v>
      </c>
      <c r="N35">
        <v>0</v>
      </c>
      <c r="Z35" s="4"/>
      <c r="AA35" s="4">
        <f t="shared" si="2"/>
        <v>0</v>
      </c>
      <c r="AB35" s="4">
        <f t="shared" si="3"/>
        <v>0</v>
      </c>
      <c r="AC35">
        <v>0</v>
      </c>
    </row>
    <row r="36" spans="1:29" x14ac:dyDescent="0.3">
      <c r="A36" s="2" t="s">
        <v>688</v>
      </c>
      <c r="B36" s="4"/>
      <c r="C36" s="4">
        <f t="shared" si="0"/>
        <v>0</v>
      </c>
      <c r="D36" s="4">
        <f t="shared" si="1"/>
        <v>0</v>
      </c>
      <c r="E36" s="4">
        <v>23.48</v>
      </c>
      <c r="F36" s="4">
        <v>23.481999999999999</v>
      </c>
      <c r="G36" s="3">
        <v>259</v>
      </c>
      <c r="H36" s="3">
        <v>355.8</v>
      </c>
      <c r="I36" s="4">
        <v>614.79999999999995</v>
      </c>
      <c r="J36" s="3">
        <v>1153</v>
      </c>
      <c r="K36" s="3">
        <v>910</v>
      </c>
      <c r="L36" s="4">
        <v>2063</v>
      </c>
      <c r="N36">
        <v>0</v>
      </c>
      <c r="Z36" s="4"/>
      <c r="AA36" s="4">
        <f t="shared" si="2"/>
        <v>0</v>
      </c>
      <c r="AB36" s="4">
        <f t="shared" si="3"/>
        <v>0</v>
      </c>
      <c r="AC36">
        <v>0</v>
      </c>
    </row>
    <row r="37" spans="1:29" x14ac:dyDescent="0.3">
      <c r="A37" s="2" t="s">
        <v>689</v>
      </c>
      <c r="B37" s="4"/>
      <c r="C37" s="4">
        <f t="shared" si="0"/>
        <v>0</v>
      </c>
      <c r="D37" s="4">
        <f t="shared" si="1"/>
        <v>0</v>
      </c>
      <c r="E37" s="4">
        <v>32.9</v>
      </c>
      <c r="F37" s="4">
        <v>32.898000000000003</v>
      </c>
      <c r="G37" s="3">
        <v>339.1</v>
      </c>
      <c r="H37" s="3">
        <v>387.7</v>
      </c>
      <c r="I37" s="4">
        <v>726.8</v>
      </c>
      <c r="J37" s="3">
        <v>1499</v>
      </c>
      <c r="K37" s="3">
        <v>910</v>
      </c>
      <c r="L37" s="4">
        <v>2409</v>
      </c>
      <c r="N37">
        <v>0</v>
      </c>
      <c r="Z37" s="4"/>
      <c r="AA37" s="4">
        <f t="shared" si="2"/>
        <v>0</v>
      </c>
      <c r="AB37" s="4">
        <f t="shared" si="3"/>
        <v>0</v>
      </c>
      <c r="AC37">
        <v>0</v>
      </c>
    </row>
    <row r="38" spans="1:29" x14ac:dyDescent="0.3">
      <c r="A38" s="2" t="s">
        <v>690</v>
      </c>
      <c r="B38" s="4">
        <v>38.08</v>
      </c>
      <c r="C38" s="4">
        <f t="shared" si="0"/>
        <v>9.42457616631605E-3</v>
      </c>
      <c r="D38" s="4">
        <f t="shared" si="1"/>
        <v>6.7596833173571916E-3</v>
      </c>
      <c r="E38" s="4">
        <v>26.01</v>
      </c>
      <c r="F38" s="4">
        <v>64.096999999999994</v>
      </c>
      <c r="G38" s="3">
        <v>335.8</v>
      </c>
      <c r="H38" s="3">
        <v>368.1</v>
      </c>
      <c r="I38" s="4">
        <v>703.9</v>
      </c>
      <c r="J38" s="3">
        <v>1830</v>
      </c>
      <c r="K38" s="3">
        <v>178</v>
      </c>
      <c r="L38" s="4">
        <v>2008</v>
      </c>
      <c r="N38">
        <v>303</v>
      </c>
      <c r="Z38" s="4">
        <v>38.08</v>
      </c>
      <c r="AA38" s="4">
        <f t="shared" si="2"/>
        <v>9.42457616631605E-3</v>
      </c>
      <c r="AB38" s="4">
        <f t="shared" si="3"/>
        <v>6.7596833173571916E-3</v>
      </c>
      <c r="AC38">
        <v>303</v>
      </c>
    </row>
    <row r="39" spans="1:29" x14ac:dyDescent="0.3">
      <c r="A39" s="2" t="s">
        <v>691</v>
      </c>
      <c r="B39" s="4">
        <v>45.25</v>
      </c>
      <c r="C39" s="4">
        <f t="shared" si="0"/>
        <v>1.1199109021160747E-2</v>
      </c>
      <c r="D39" s="4">
        <f t="shared" si="1"/>
        <v>8.0324493201263895E-3</v>
      </c>
      <c r="E39" s="4">
        <v>35.35</v>
      </c>
      <c r="F39" s="4">
        <v>80.597999999999999</v>
      </c>
      <c r="G39" s="3">
        <v>519</v>
      </c>
      <c r="H39" s="3">
        <v>643.79999999999995</v>
      </c>
      <c r="I39" s="4">
        <v>1162.8</v>
      </c>
      <c r="J39" s="3">
        <v>1918</v>
      </c>
      <c r="K39" s="3">
        <v>1061</v>
      </c>
      <c r="L39" s="4">
        <v>2979</v>
      </c>
      <c r="N39">
        <v>408</v>
      </c>
      <c r="Z39" s="4">
        <v>45.25</v>
      </c>
      <c r="AA39" s="4">
        <f t="shared" si="2"/>
        <v>1.1199109021160747E-2</v>
      </c>
      <c r="AB39" s="4">
        <f t="shared" si="3"/>
        <v>8.0324493201263895E-3</v>
      </c>
      <c r="AC39">
        <v>408</v>
      </c>
    </row>
    <row r="40" spans="1:29" x14ac:dyDescent="0.3">
      <c r="A40" s="2" t="s">
        <v>692</v>
      </c>
      <c r="B40" s="4">
        <v>68.22</v>
      </c>
      <c r="C40" s="4">
        <f t="shared" si="0"/>
        <v>1.6884049003836159E-2</v>
      </c>
      <c r="D40" s="4">
        <f t="shared" si="1"/>
        <v>1.2109915858983918E-2</v>
      </c>
      <c r="E40" s="4">
        <v>31.78</v>
      </c>
      <c r="F40" s="4">
        <v>99.995999999999995</v>
      </c>
      <c r="G40" s="3">
        <v>425.3</v>
      </c>
      <c r="H40" s="3">
        <v>582.20000000000005</v>
      </c>
      <c r="I40" s="4">
        <v>1007.5</v>
      </c>
      <c r="J40" s="3">
        <v>1988</v>
      </c>
      <c r="K40" s="3">
        <v>1061</v>
      </c>
      <c r="L40" s="4">
        <v>3049</v>
      </c>
      <c r="N40">
        <v>564.19999999999993</v>
      </c>
      <c r="Z40" s="4">
        <v>68.22</v>
      </c>
      <c r="AA40" s="4">
        <f t="shared" si="2"/>
        <v>1.6884049003836159E-2</v>
      </c>
      <c r="AB40" s="4">
        <f t="shared" si="3"/>
        <v>1.2109915858983918E-2</v>
      </c>
      <c r="AC40">
        <v>564.19999999999993</v>
      </c>
    </row>
    <row r="41" spans="1:29" x14ac:dyDescent="0.3">
      <c r="A41" s="5" t="s">
        <v>693</v>
      </c>
      <c r="B41" s="6">
        <v>423.875</v>
      </c>
      <c r="C41" s="4">
        <f t="shared" si="0"/>
        <v>0.10490657096893949</v>
      </c>
      <c r="D41" s="4">
        <f t="shared" si="1"/>
        <v>7.5243192388255761E-2</v>
      </c>
      <c r="E41" s="6">
        <v>312.38</v>
      </c>
      <c r="F41" s="6">
        <v>736.26</v>
      </c>
      <c r="G41" s="6">
        <v>4374.2</v>
      </c>
      <c r="H41" s="6">
        <v>4812.8999999999996</v>
      </c>
      <c r="I41" s="6">
        <v>9187.1</v>
      </c>
      <c r="J41" s="6">
        <v>21129</v>
      </c>
      <c r="K41" s="6">
        <v>10497</v>
      </c>
      <c r="L41" s="6">
        <v>31626</v>
      </c>
      <c r="N41">
        <v>3524.5999999999995</v>
      </c>
      <c r="Z41" s="6"/>
      <c r="AA41" s="4">
        <f t="shared" si="2"/>
        <v>0</v>
      </c>
      <c r="AB41" s="4">
        <f t="shared" si="3"/>
        <v>0</v>
      </c>
    </row>
    <row r="42" spans="1:29" x14ac:dyDescent="0.3">
      <c r="A42" s="2" t="s">
        <v>694</v>
      </c>
      <c r="B42" s="4">
        <v>98.45</v>
      </c>
      <c r="C42" s="4">
        <f t="shared" si="0"/>
        <v>2.4365796312337581E-2</v>
      </c>
      <c r="D42" s="4">
        <f t="shared" si="1"/>
        <v>1.7476124542904821E-2</v>
      </c>
      <c r="E42" s="4">
        <v>29.25</v>
      </c>
      <c r="F42" s="4">
        <v>127.702</v>
      </c>
      <c r="G42" s="3">
        <v>365.9</v>
      </c>
      <c r="H42" s="3">
        <v>349.2</v>
      </c>
      <c r="I42" s="4">
        <v>715.1</v>
      </c>
      <c r="J42" s="3">
        <v>2000</v>
      </c>
      <c r="K42" s="3">
        <v>1050</v>
      </c>
      <c r="L42" s="4">
        <v>3050</v>
      </c>
      <c r="N42">
        <v>790.5</v>
      </c>
      <c r="Z42" s="4">
        <v>98.45</v>
      </c>
      <c r="AA42" s="4">
        <f t="shared" si="2"/>
        <v>2.4365796312337581E-2</v>
      </c>
      <c r="AB42" s="4">
        <f t="shared" si="3"/>
        <v>1.7476124542904821E-2</v>
      </c>
      <c r="AC42">
        <v>790.5</v>
      </c>
    </row>
    <row r="43" spans="1:29" x14ac:dyDescent="0.3">
      <c r="A43" s="2" t="s">
        <v>695</v>
      </c>
      <c r="B43" s="4">
        <v>89.92</v>
      </c>
      <c r="C43" s="4">
        <f t="shared" si="0"/>
        <v>2.2254671451553024E-2</v>
      </c>
      <c r="D43" s="4">
        <f t="shared" si="1"/>
        <v>1.5961941278801437E-2</v>
      </c>
      <c r="E43" s="4">
        <v>26.18</v>
      </c>
      <c r="F43" s="4">
        <v>116.09699999999999</v>
      </c>
      <c r="G43" s="3">
        <v>281.5</v>
      </c>
      <c r="H43" s="3">
        <v>414.8</v>
      </c>
      <c r="I43" s="4">
        <v>696.3</v>
      </c>
      <c r="J43" s="3">
        <v>1913</v>
      </c>
      <c r="K43" s="3">
        <v>574</v>
      </c>
      <c r="L43" s="4">
        <v>2487</v>
      </c>
      <c r="N43">
        <v>532</v>
      </c>
      <c r="Z43" s="4">
        <v>89.92</v>
      </c>
      <c r="AA43" s="4">
        <f t="shared" si="2"/>
        <v>2.2254671451553024E-2</v>
      </c>
      <c r="AB43" s="4">
        <f t="shared" si="3"/>
        <v>1.5961941278801437E-2</v>
      </c>
      <c r="AC43">
        <v>532</v>
      </c>
    </row>
    <row r="44" spans="1:29" x14ac:dyDescent="0.3">
      <c r="A44" s="2" t="s">
        <v>696</v>
      </c>
      <c r="B44" s="4">
        <v>65.72</v>
      </c>
      <c r="C44" s="4">
        <f t="shared" si="0"/>
        <v>1.6265313698799654E-2</v>
      </c>
      <c r="D44" s="4">
        <f t="shared" si="1"/>
        <v>1.1666134128590194E-2</v>
      </c>
      <c r="E44" s="4">
        <v>31.18</v>
      </c>
      <c r="F44" s="4">
        <v>96.903000000000006</v>
      </c>
      <c r="G44" s="3">
        <v>309.89999999999998</v>
      </c>
      <c r="H44" s="3">
        <v>346.9</v>
      </c>
      <c r="I44" s="4">
        <v>656.8</v>
      </c>
      <c r="J44" s="3">
        <v>848</v>
      </c>
      <c r="K44" s="3">
        <v>176</v>
      </c>
      <c r="L44" s="4">
        <v>1024</v>
      </c>
      <c r="N44">
        <v>393.7</v>
      </c>
      <c r="Z44" s="4">
        <v>65.72</v>
      </c>
      <c r="AA44" s="4">
        <f t="shared" si="2"/>
        <v>1.6265313698799654E-2</v>
      </c>
      <c r="AB44" s="4">
        <f t="shared" si="3"/>
        <v>1.1666134128590194E-2</v>
      </c>
      <c r="AC44">
        <v>393.7</v>
      </c>
    </row>
    <row r="45" spans="1:29" x14ac:dyDescent="0.3">
      <c r="A45" s="2" t="s">
        <v>697</v>
      </c>
      <c r="B45" s="4">
        <v>26.25</v>
      </c>
      <c r="C45" s="4">
        <f t="shared" si="0"/>
        <v>6.4967207028833063E-3</v>
      </c>
      <c r="D45" s="4">
        <f t="shared" si="1"/>
        <v>4.6597081691340933E-3</v>
      </c>
      <c r="E45" s="4">
        <v>26.15</v>
      </c>
      <c r="F45" s="4">
        <v>52.402000000000001</v>
      </c>
      <c r="G45" s="3">
        <v>307.89999999999998</v>
      </c>
      <c r="H45" s="3">
        <v>367.9</v>
      </c>
      <c r="I45" s="4">
        <v>675.8</v>
      </c>
      <c r="J45" s="3">
        <v>1765</v>
      </c>
      <c r="K45" s="3">
        <v>1833</v>
      </c>
      <c r="L45" s="4">
        <v>3598</v>
      </c>
      <c r="N45">
        <v>158.10000000000002</v>
      </c>
      <c r="Z45" s="4">
        <v>26.25</v>
      </c>
      <c r="AA45" s="4">
        <f t="shared" si="2"/>
        <v>6.4967207028833063E-3</v>
      </c>
      <c r="AB45" s="4">
        <f t="shared" si="3"/>
        <v>4.6597081691340933E-3</v>
      </c>
      <c r="AC45">
        <v>158.10000000000002</v>
      </c>
    </row>
    <row r="46" spans="1:29" x14ac:dyDescent="0.3">
      <c r="A46" s="2" t="s">
        <v>698</v>
      </c>
      <c r="B46" s="4"/>
      <c r="C46" s="4">
        <f t="shared" si="0"/>
        <v>0</v>
      </c>
      <c r="D46" s="4">
        <f t="shared" si="1"/>
        <v>0</v>
      </c>
      <c r="E46" s="4">
        <v>36.200000000000003</v>
      </c>
      <c r="F46" s="4">
        <v>36.198</v>
      </c>
      <c r="G46" s="3">
        <v>331.8</v>
      </c>
      <c r="H46" s="3">
        <v>371.6</v>
      </c>
      <c r="I46" s="4">
        <v>703.4</v>
      </c>
      <c r="J46" s="3">
        <v>1291</v>
      </c>
      <c r="K46" s="3">
        <v>552</v>
      </c>
      <c r="L46" s="4">
        <v>1843</v>
      </c>
      <c r="N46">
        <v>0</v>
      </c>
      <c r="Z46" s="4"/>
      <c r="AA46" s="4">
        <f t="shared" si="2"/>
        <v>0</v>
      </c>
      <c r="AB46" s="4">
        <f t="shared" si="3"/>
        <v>0</v>
      </c>
      <c r="AC46">
        <v>0</v>
      </c>
    </row>
    <row r="47" spans="1:29" x14ac:dyDescent="0.3">
      <c r="A47" s="2" t="s">
        <v>699</v>
      </c>
      <c r="B47" s="4"/>
      <c r="C47" s="4">
        <f t="shared" si="0"/>
        <v>0</v>
      </c>
      <c r="D47" s="4">
        <f t="shared" si="1"/>
        <v>0</v>
      </c>
      <c r="E47" s="4">
        <v>31.7</v>
      </c>
      <c r="F47" s="4">
        <v>31.698</v>
      </c>
      <c r="G47" s="3">
        <v>325.5</v>
      </c>
      <c r="H47" s="3">
        <v>364.7</v>
      </c>
      <c r="I47" s="4">
        <v>690.2</v>
      </c>
      <c r="J47" s="3">
        <v>1319</v>
      </c>
      <c r="K47" s="3">
        <v>737</v>
      </c>
      <c r="L47" s="4">
        <v>2056</v>
      </c>
      <c r="N47">
        <v>0</v>
      </c>
      <c r="Z47" s="4"/>
      <c r="AA47" s="4">
        <f t="shared" si="2"/>
        <v>0</v>
      </c>
      <c r="AB47" s="4">
        <f t="shared" si="3"/>
        <v>0</v>
      </c>
      <c r="AC47">
        <v>0</v>
      </c>
    </row>
    <row r="48" spans="1:29" x14ac:dyDescent="0.3">
      <c r="A48" s="2" t="s">
        <v>700</v>
      </c>
      <c r="B48" s="4"/>
      <c r="C48" s="4">
        <f t="shared" si="0"/>
        <v>0</v>
      </c>
      <c r="D48" s="4">
        <f t="shared" si="1"/>
        <v>0</v>
      </c>
      <c r="E48" s="4">
        <v>28.6</v>
      </c>
      <c r="F48" s="4">
        <v>28.596</v>
      </c>
      <c r="G48" s="3">
        <v>275.5</v>
      </c>
      <c r="H48" s="3">
        <v>331.1</v>
      </c>
      <c r="I48" s="4">
        <v>606.6</v>
      </c>
      <c r="J48" s="3">
        <v>1379</v>
      </c>
      <c r="K48" s="3">
        <v>603</v>
      </c>
      <c r="L48" s="4">
        <v>1982</v>
      </c>
      <c r="N48">
        <v>0</v>
      </c>
      <c r="Z48" s="4"/>
      <c r="AA48" s="4">
        <f t="shared" si="2"/>
        <v>0</v>
      </c>
      <c r="AB48" s="4">
        <f t="shared" si="3"/>
        <v>0</v>
      </c>
      <c r="AC48">
        <v>0</v>
      </c>
    </row>
    <row r="49" spans="1:29" x14ac:dyDescent="0.3">
      <c r="A49" s="2" t="s">
        <v>701</v>
      </c>
      <c r="B49" s="4"/>
      <c r="C49" s="4">
        <f t="shared" si="0"/>
        <v>0</v>
      </c>
      <c r="D49" s="4">
        <f t="shared" si="1"/>
        <v>0</v>
      </c>
      <c r="E49" s="4">
        <v>14.8</v>
      </c>
      <c r="F49" s="4">
        <v>14.798</v>
      </c>
      <c r="G49" s="3">
        <v>280</v>
      </c>
      <c r="H49" s="3">
        <v>348.6</v>
      </c>
      <c r="I49" s="4">
        <v>628.6</v>
      </c>
      <c r="J49" s="3">
        <v>1370</v>
      </c>
      <c r="K49" s="3">
        <v>486</v>
      </c>
      <c r="L49" s="4">
        <v>1856</v>
      </c>
      <c r="N49">
        <v>0</v>
      </c>
      <c r="Z49" s="4"/>
      <c r="AA49" s="4">
        <f t="shared" si="2"/>
        <v>0</v>
      </c>
      <c r="AB49" s="4">
        <f t="shared" si="3"/>
        <v>0</v>
      </c>
      <c r="AC49">
        <v>0</v>
      </c>
    </row>
    <row r="50" spans="1:29" x14ac:dyDescent="0.3">
      <c r="A50" s="2" t="s">
        <v>702</v>
      </c>
      <c r="B50" s="4"/>
      <c r="C50" s="4">
        <f t="shared" si="0"/>
        <v>0</v>
      </c>
      <c r="D50" s="4">
        <f t="shared" si="1"/>
        <v>0</v>
      </c>
      <c r="E50" s="4">
        <v>37.5</v>
      </c>
      <c r="F50" s="4">
        <v>37.5</v>
      </c>
      <c r="G50" s="3">
        <v>264</v>
      </c>
      <c r="H50" s="3">
        <v>394.6</v>
      </c>
      <c r="I50" s="4">
        <v>658.6</v>
      </c>
      <c r="J50" s="3">
        <v>1549</v>
      </c>
      <c r="K50" s="3">
        <v>408</v>
      </c>
      <c r="L50" s="4">
        <v>1957</v>
      </c>
      <c r="N50">
        <v>0</v>
      </c>
      <c r="Z50" s="4"/>
      <c r="AA50" s="4">
        <f t="shared" si="2"/>
        <v>0</v>
      </c>
      <c r="AB50" s="4">
        <f t="shared" si="3"/>
        <v>0</v>
      </c>
      <c r="AC50">
        <v>0</v>
      </c>
    </row>
    <row r="51" spans="1:29" x14ac:dyDescent="0.3">
      <c r="A51" s="2" t="s">
        <v>703</v>
      </c>
      <c r="B51" s="1">
        <v>28.06</v>
      </c>
      <c r="C51" s="4">
        <f t="shared" si="0"/>
        <v>6.9446850637297358E-3</v>
      </c>
      <c r="D51" s="4">
        <f t="shared" si="1"/>
        <v>4.9810061419391484E-3</v>
      </c>
      <c r="E51" s="1">
        <v>30.64</v>
      </c>
      <c r="F51" s="4">
        <v>58.7</v>
      </c>
      <c r="G51" s="3">
        <v>312</v>
      </c>
      <c r="H51" s="3">
        <v>388</v>
      </c>
      <c r="I51" s="4">
        <v>700</v>
      </c>
      <c r="J51" s="3">
        <v>1567</v>
      </c>
      <c r="K51" s="3">
        <v>421</v>
      </c>
      <c r="L51" s="4">
        <v>1988</v>
      </c>
      <c r="N51">
        <v>178.5</v>
      </c>
      <c r="Z51" s="14">
        <v>28.06</v>
      </c>
      <c r="AA51" s="4">
        <f t="shared" si="2"/>
        <v>6.9446850637297358E-3</v>
      </c>
      <c r="AB51" s="4">
        <f t="shared" si="3"/>
        <v>4.9810061419391484E-3</v>
      </c>
      <c r="AC51">
        <v>178.5</v>
      </c>
    </row>
    <row r="52" spans="1:29" x14ac:dyDescent="0.3">
      <c r="A52" s="2" t="s">
        <v>704</v>
      </c>
      <c r="B52" s="1">
        <v>58.39</v>
      </c>
      <c r="C52" s="4">
        <f t="shared" si="0"/>
        <v>1.445118178443262E-2</v>
      </c>
      <c r="D52" s="4">
        <f t="shared" si="1"/>
        <v>1.0364966095075799E-2</v>
      </c>
      <c r="E52" s="1">
        <v>23.91</v>
      </c>
      <c r="F52" s="4">
        <v>82.3</v>
      </c>
      <c r="G52" s="3">
        <v>336</v>
      </c>
      <c r="H52" s="3">
        <v>422</v>
      </c>
      <c r="I52" s="4">
        <v>758</v>
      </c>
      <c r="J52" s="3">
        <v>1573</v>
      </c>
      <c r="K52" s="3">
        <v>435</v>
      </c>
      <c r="L52" s="4">
        <v>2008</v>
      </c>
      <c r="N52">
        <v>513</v>
      </c>
      <c r="Z52" s="14">
        <v>58.39</v>
      </c>
      <c r="AA52" s="4">
        <f t="shared" si="2"/>
        <v>1.445118178443262E-2</v>
      </c>
      <c r="AB52" s="4">
        <f t="shared" si="3"/>
        <v>1.0364966095075799E-2</v>
      </c>
      <c r="AC52">
        <v>513</v>
      </c>
    </row>
    <row r="53" spans="1:29" x14ac:dyDescent="0.3">
      <c r="A53" s="2" t="s">
        <v>705</v>
      </c>
      <c r="B53" s="1">
        <v>84.99</v>
      </c>
      <c r="C53" s="4">
        <f t="shared" si="0"/>
        <v>2.1034525430021035E-2</v>
      </c>
      <c r="D53" s="4">
        <f t="shared" si="1"/>
        <v>1.5086803706465013E-2</v>
      </c>
      <c r="E53" s="1">
        <v>29.71</v>
      </c>
      <c r="F53" s="4">
        <v>114.7</v>
      </c>
      <c r="G53" s="3">
        <v>345</v>
      </c>
      <c r="H53" s="3">
        <v>385</v>
      </c>
      <c r="I53" s="4">
        <v>730</v>
      </c>
      <c r="J53" s="3">
        <v>1589</v>
      </c>
      <c r="K53" s="3">
        <v>443</v>
      </c>
      <c r="L53" s="4">
        <v>2032</v>
      </c>
      <c r="N53">
        <v>644.80000000000007</v>
      </c>
      <c r="Z53" s="14">
        <v>84.99</v>
      </c>
      <c r="AA53" s="4">
        <f t="shared" si="2"/>
        <v>2.1034525430021035E-2</v>
      </c>
      <c r="AB53" s="4">
        <f t="shared" si="3"/>
        <v>1.5086803706465013E-2</v>
      </c>
      <c r="AC53">
        <v>644.80000000000007</v>
      </c>
    </row>
    <row r="54" spans="1:29" x14ac:dyDescent="0.3">
      <c r="A54" s="5" t="s">
        <v>706</v>
      </c>
      <c r="B54" s="6">
        <v>451.78699999999998</v>
      </c>
      <c r="C54" s="4">
        <f t="shared" si="0"/>
        <v>0.11181462690261106</v>
      </c>
      <c r="D54" s="4">
        <f t="shared" si="1"/>
        <v>8.0197926651755597E-2</v>
      </c>
      <c r="E54" s="6">
        <v>345.81</v>
      </c>
      <c r="F54" s="6">
        <v>797.59</v>
      </c>
      <c r="G54" s="6">
        <v>3735</v>
      </c>
      <c r="H54" s="6">
        <v>4484.3999999999996</v>
      </c>
      <c r="I54" s="6">
        <v>8219.4</v>
      </c>
      <c r="J54" s="6">
        <v>18163</v>
      </c>
      <c r="K54" s="6">
        <v>7718</v>
      </c>
      <c r="L54" s="6">
        <v>25881</v>
      </c>
      <c r="N54">
        <v>3210.6000000000004</v>
      </c>
      <c r="Z54" s="6"/>
      <c r="AA54" s="4">
        <f t="shared" si="2"/>
        <v>0</v>
      </c>
      <c r="AB54" s="4">
        <f t="shared" si="3"/>
        <v>0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A22" workbookViewId="0">
      <selection activeCell="AE24" sqref="AE24"/>
    </sheetView>
  </sheetViews>
  <sheetFormatPr defaultRowHeight="14.4" x14ac:dyDescent="0.3"/>
  <cols>
    <col min="1" max="1" width="18.33203125" customWidth="1"/>
  </cols>
  <sheetData>
    <row r="1" spans="1:29" ht="25.5" customHeight="1" x14ac:dyDescent="0.3">
      <c r="A1" s="234" t="s">
        <v>707</v>
      </c>
      <c r="B1" s="234" t="s">
        <v>708</v>
      </c>
      <c r="C1" s="234"/>
      <c r="D1" s="234"/>
      <c r="E1" s="234"/>
      <c r="F1" s="234"/>
      <c r="G1" s="234" t="s">
        <v>709</v>
      </c>
      <c r="H1" s="234"/>
      <c r="I1" s="234"/>
      <c r="J1" s="234" t="s">
        <v>710</v>
      </c>
      <c r="K1" s="234"/>
      <c r="L1" s="234"/>
    </row>
    <row r="2" spans="1:29" ht="79.2" x14ac:dyDescent="0.3">
      <c r="A2" s="234"/>
      <c r="B2" s="1" t="s">
        <v>711</v>
      </c>
      <c r="C2" s="16" t="s">
        <v>712</v>
      </c>
      <c r="D2" s="16" t="s">
        <v>713</v>
      </c>
      <c r="E2" s="1" t="s">
        <v>714</v>
      </c>
      <c r="F2" s="1" t="s">
        <v>715</v>
      </c>
      <c r="G2" s="1" t="s">
        <v>716</v>
      </c>
      <c r="H2" s="1" t="s">
        <v>717</v>
      </c>
      <c r="I2" s="1" t="s">
        <v>718</v>
      </c>
      <c r="J2" s="1" t="s">
        <v>719</v>
      </c>
      <c r="K2" s="1" t="s">
        <v>720</v>
      </c>
      <c r="L2" s="1" t="s">
        <v>721</v>
      </c>
      <c r="N2" s="15" t="s">
        <v>722</v>
      </c>
      <c r="Z2" s="14" t="s">
        <v>723</v>
      </c>
      <c r="AA2" s="16" t="s">
        <v>724</v>
      </c>
      <c r="AB2" s="16" t="s">
        <v>725</v>
      </c>
      <c r="AC2" s="15" t="s">
        <v>726</v>
      </c>
    </row>
    <row r="3" spans="1:29" x14ac:dyDescent="0.3">
      <c r="A3" s="2" t="s">
        <v>727</v>
      </c>
      <c r="B3" s="3">
        <v>115.4</v>
      </c>
      <c r="C3" s="3">
        <f>B3/3249</f>
        <v>3.5518621114188985E-2</v>
      </c>
      <c r="D3" s="3">
        <f>B3/7174</f>
        <v>1.6085865625871203E-2</v>
      </c>
      <c r="E3" s="3">
        <v>38.15</v>
      </c>
      <c r="F3" s="3">
        <v>153.55000000000001</v>
      </c>
      <c r="G3" s="3">
        <v>589.88</v>
      </c>
      <c r="H3" s="3">
        <v>559.07000000000005</v>
      </c>
      <c r="I3" s="3">
        <v>1148.95</v>
      </c>
      <c r="J3" s="3">
        <v>1972</v>
      </c>
      <c r="K3" s="3">
        <v>1748</v>
      </c>
      <c r="L3" s="4">
        <v>1819</v>
      </c>
      <c r="N3">
        <v>675.80000000000007</v>
      </c>
      <c r="Z3" s="3">
        <v>115.4</v>
      </c>
      <c r="AA3" s="3">
        <f>Z3/3249</f>
        <v>3.5518621114188985E-2</v>
      </c>
      <c r="AB3" s="3">
        <f>Z3/7174</f>
        <v>1.6085865625871203E-2</v>
      </c>
      <c r="AC3">
        <v>675.80000000000007</v>
      </c>
    </row>
    <row r="4" spans="1:29" x14ac:dyDescent="0.3">
      <c r="A4" s="2" t="s">
        <v>728</v>
      </c>
      <c r="B4" s="3">
        <v>128.97</v>
      </c>
      <c r="C4" s="3">
        <f t="shared" ref="C4:C41" si="0">B4/3249</f>
        <v>3.9695290858725758E-2</v>
      </c>
      <c r="D4" s="3">
        <f t="shared" ref="D4:D41" si="1">B4/7174</f>
        <v>1.7977418455533873E-2</v>
      </c>
      <c r="E4" s="3">
        <v>35.880000000000003</v>
      </c>
      <c r="F4" s="3">
        <v>164.85</v>
      </c>
      <c r="G4" s="3">
        <v>549.29</v>
      </c>
      <c r="H4" s="3">
        <v>513.86</v>
      </c>
      <c r="I4" s="3">
        <v>1063.1500000000001</v>
      </c>
      <c r="J4" s="3">
        <v>2104</v>
      </c>
      <c r="K4" s="3">
        <v>1061</v>
      </c>
      <c r="L4" s="4">
        <v>1754</v>
      </c>
      <c r="N4">
        <v>736.4</v>
      </c>
      <c r="Z4" s="3">
        <v>128.97</v>
      </c>
      <c r="AA4" s="3">
        <f t="shared" ref="AA4:AA41" si="2">Z4/3249</f>
        <v>3.9695290858725758E-2</v>
      </c>
      <c r="AB4" s="3">
        <f t="shared" ref="AB4:AB41" si="3">Z4/7174</f>
        <v>1.7977418455533873E-2</v>
      </c>
      <c r="AC4">
        <v>736.4</v>
      </c>
    </row>
    <row r="5" spans="1:29" x14ac:dyDescent="0.3">
      <c r="A5" s="2" t="s">
        <v>729</v>
      </c>
      <c r="B5" s="3">
        <v>82.95</v>
      </c>
      <c r="C5" s="3">
        <f t="shared" si="0"/>
        <v>2.5530932594644506E-2</v>
      </c>
      <c r="D5" s="3">
        <f t="shared" si="1"/>
        <v>1.156258712015612E-2</v>
      </c>
      <c r="E5" s="3">
        <v>39.950000000000003</v>
      </c>
      <c r="F5" s="3">
        <v>122.9</v>
      </c>
      <c r="G5" s="3">
        <v>596.74</v>
      </c>
      <c r="H5" s="3">
        <v>514.21</v>
      </c>
      <c r="I5" s="3">
        <v>1110.95</v>
      </c>
      <c r="J5" s="3">
        <v>1933</v>
      </c>
      <c r="K5" s="3">
        <v>1038</v>
      </c>
      <c r="L5" s="4">
        <v>1674</v>
      </c>
      <c r="N5">
        <v>570.4</v>
      </c>
      <c r="Z5" s="3">
        <v>82.95</v>
      </c>
      <c r="AA5" s="3">
        <f t="shared" si="2"/>
        <v>2.5530932594644506E-2</v>
      </c>
      <c r="AB5" s="3">
        <f t="shared" si="3"/>
        <v>1.156258712015612E-2</v>
      </c>
      <c r="AC5">
        <v>570.4</v>
      </c>
    </row>
    <row r="6" spans="1:29" x14ac:dyDescent="0.3">
      <c r="A6" s="2" t="s">
        <v>730</v>
      </c>
      <c r="B6" s="3">
        <v>29.3</v>
      </c>
      <c r="C6" s="3">
        <f t="shared" si="0"/>
        <v>9.0181594336719E-3</v>
      </c>
      <c r="D6" s="3">
        <f t="shared" si="1"/>
        <v>4.084192918873711E-3</v>
      </c>
      <c r="E6" s="3">
        <v>34.130000000000003</v>
      </c>
      <c r="F6" s="3">
        <v>63.43</v>
      </c>
      <c r="G6" s="3">
        <v>568.42999999999995</v>
      </c>
      <c r="H6" s="3">
        <v>526.33000000000004</v>
      </c>
      <c r="I6" s="3">
        <v>1094.76</v>
      </c>
      <c r="J6" s="3">
        <v>1642</v>
      </c>
      <c r="K6" s="3">
        <v>1608</v>
      </c>
      <c r="L6" s="4">
        <v>1642</v>
      </c>
      <c r="N6">
        <v>190</v>
      </c>
      <c r="Z6" s="3">
        <v>29.3</v>
      </c>
      <c r="AA6" s="3">
        <f t="shared" si="2"/>
        <v>9.0181594336719E-3</v>
      </c>
      <c r="AB6" s="3">
        <f t="shared" si="3"/>
        <v>4.084192918873711E-3</v>
      </c>
      <c r="AC6">
        <v>190</v>
      </c>
    </row>
    <row r="7" spans="1:29" x14ac:dyDescent="0.3">
      <c r="A7" s="2" t="s">
        <v>731</v>
      </c>
      <c r="B7" s="3"/>
      <c r="C7" s="3">
        <f t="shared" si="0"/>
        <v>0</v>
      </c>
      <c r="D7" s="3">
        <f t="shared" si="1"/>
        <v>0</v>
      </c>
      <c r="E7" s="3">
        <v>33.74</v>
      </c>
      <c r="F7" s="3">
        <v>33.74</v>
      </c>
      <c r="G7" s="3">
        <v>529.70000000000005</v>
      </c>
      <c r="H7" s="3">
        <v>509.49</v>
      </c>
      <c r="I7" s="3">
        <v>1039.19</v>
      </c>
      <c r="J7" s="3">
        <v>458</v>
      </c>
      <c r="K7" s="3">
        <v>938</v>
      </c>
      <c r="L7" s="4">
        <v>1482</v>
      </c>
      <c r="N7">
        <v>0</v>
      </c>
      <c r="Z7" s="3"/>
      <c r="AA7" s="3">
        <f t="shared" si="2"/>
        <v>0</v>
      </c>
      <c r="AB7" s="3">
        <f t="shared" si="3"/>
        <v>0</v>
      </c>
      <c r="AC7">
        <v>0</v>
      </c>
    </row>
    <row r="8" spans="1:29" x14ac:dyDescent="0.3">
      <c r="A8" s="2" t="s">
        <v>732</v>
      </c>
      <c r="B8" s="3"/>
      <c r="C8" s="3">
        <f t="shared" si="0"/>
        <v>0</v>
      </c>
      <c r="D8" s="3">
        <f t="shared" si="1"/>
        <v>0</v>
      </c>
      <c r="E8" s="3">
        <v>30.04</v>
      </c>
      <c r="F8" s="3">
        <v>30.04</v>
      </c>
      <c r="G8" s="3">
        <v>471.59</v>
      </c>
      <c r="H8" s="3">
        <v>512.24</v>
      </c>
      <c r="I8" s="3">
        <v>983.83</v>
      </c>
      <c r="J8" s="3">
        <v>1732</v>
      </c>
      <c r="K8" s="3">
        <v>883</v>
      </c>
      <c r="L8" s="4">
        <v>1757</v>
      </c>
      <c r="N8">
        <v>0</v>
      </c>
      <c r="Z8" s="3"/>
      <c r="AA8" s="3">
        <f t="shared" si="2"/>
        <v>0</v>
      </c>
      <c r="AB8" s="3">
        <f t="shared" si="3"/>
        <v>0</v>
      </c>
      <c r="AC8">
        <v>0</v>
      </c>
    </row>
    <row r="9" spans="1:29" x14ac:dyDescent="0.3">
      <c r="A9" s="2" t="s">
        <v>733</v>
      </c>
      <c r="B9" s="3"/>
      <c r="C9" s="3">
        <f t="shared" si="0"/>
        <v>0</v>
      </c>
      <c r="D9" s="3">
        <f t="shared" si="1"/>
        <v>0</v>
      </c>
      <c r="E9" s="3">
        <v>29.44</v>
      </c>
      <c r="F9" s="3">
        <v>29.44</v>
      </c>
      <c r="G9" s="3">
        <v>462.21</v>
      </c>
      <c r="H9" s="3">
        <v>525.41</v>
      </c>
      <c r="I9" s="3">
        <v>987.62</v>
      </c>
      <c r="J9" s="3">
        <v>1143</v>
      </c>
      <c r="K9" s="3">
        <v>804</v>
      </c>
      <c r="L9" s="4">
        <v>1551</v>
      </c>
      <c r="N9">
        <v>0</v>
      </c>
      <c r="Z9" s="3"/>
      <c r="AA9" s="3">
        <f t="shared" si="2"/>
        <v>0</v>
      </c>
      <c r="AB9" s="3">
        <f t="shared" si="3"/>
        <v>0</v>
      </c>
      <c r="AC9">
        <v>0</v>
      </c>
    </row>
    <row r="10" spans="1:29" x14ac:dyDescent="0.3">
      <c r="A10" s="2" t="s">
        <v>734</v>
      </c>
      <c r="B10" s="3"/>
      <c r="C10" s="3">
        <f t="shared" si="0"/>
        <v>0</v>
      </c>
      <c r="D10" s="3">
        <f t="shared" si="1"/>
        <v>0</v>
      </c>
      <c r="E10" s="3">
        <v>20.45</v>
      </c>
      <c r="F10" s="3">
        <v>20.45</v>
      </c>
      <c r="G10" s="3">
        <v>321</v>
      </c>
      <c r="H10" s="3">
        <v>548.92999999999995</v>
      </c>
      <c r="I10" s="3">
        <v>869.93</v>
      </c>
      <c r="J10" s="3">
        <v>1612</v>
      </c>
      <c r="K10" s="3">
        <v>1001</v>
      </c>
      <c r="L10" s="4">
        <v>1859</v>
      </c>
      <c r="N10">
        <v>0</v>
      </c>
      <c r="Z10" s="3"/>
      <c r="AA10" s="3">
        <f t="shared" si="2"/>
        <v>0</v>
      </c>
      <c r="AB10" s="3">
        <f t="shared" si="3"/>
        <v>0</v>
      </c>
      <c r="AC10">
        <v>0</v>
      </c>
    </row>
    <row r="11" spans="1:29" x14ac:dyDescent="0.3">
      <c r="A11" s="2" t="s">
        <v>735</v>
      </c>
      <c r="B11" s="8"/>
      <c r="C11" s="3">
        <f t="shared" si="0"/>
        <v>0</v>
      </c>
      <c r="D11" s="3">
        <f t="shared" si="1"/>
        <v>0</v>
      </c>
      <c r="E11" s="3">
        <v>26.12</v>
      </c>
      <c r="F11" s="3">
        <v>63.54</v>
      </c>
      <c r="G11" s="3">
        <v>376.93</v>
      </c>
      <c r="H11" s="3">
        <v>547.87</v>
      </c>
      <c r="I11" s="3">
        <v>924.8</v>
      </c>
      <c r="J11" s="3">
        <v>1552</v>
      </c>
      <c r="K11" s="3">
        <v>886</v>
      </c>
      <c r="L11" s="4">
        <v>1592</v>
      </c>
      <c r="N11">
        <v>0</v>
      </c>
      <c r="Z11" s="8"/>
      <c r="AA11" s="3">
        <f t="shared" si="2"/>
        <v>0</v>
      </c>
      <c r="AB11" s="3">
        <f t="shared" si="3"/>
        <v>0</v>
      </c>
      <c r="AC11">
        <v>0</v>
      </c>
    </row>
    <row r="12" spans="1:29" x14ac:dyDescent="0.3">
      <c r="A12" s="2" t="s">
        <v>736</v>
      </c>
      <c r="B12" s="3">
        <v>37.42</v>
      </c>
      <c r="C12" s="3">
        <f t="shared" si="0"/>
        <v>1.1517389966143429E-2</v>
      </c>
      <c r="D12" s="3">
        <f t="shared" si="1"/>
        <v>5.2160579871759136E-3</v>
      </c>
      <c r="E12" s="3">
        <v>27.48</v>
      </c>
      <c r="F12" s="3">
        <v>104.57</v>
      </c>
      <c r="G12" s="3">
        <v>431.23</v>
      </c>
      <c r="H12" s="3">
        <v>537.70000000000005</v>
      </c>
      <c r="I12" s="3">
        <v>968.93</v>
      </c>
      <c r="J12" s="3">
        <v>2324</v>
      </c>
      <c r="K12" s="3">
        <v>1068</v>
      </c>
      <c r="L12" s="4">
        <v>1702</v>
      </c>
      <c r="N12">
        <v>202.3</v>
      </c>
      <c r="Z12" s="3">
        <v>37.42</v>
      </c>
      <c r="AA12" s="3">
        <f t="shared" si="2"/>
        <v>1.1517389966143429E-2</v>
      </c>
      <c r="AB12" s="3">
        <f t="shared" si="3"/>
        <v>5.2160579871759136E-3</v>
      </c>
      <c r="AC12">
        <v>202.3</v>
      </c>
    </row>
    <row r="13" spans="1:29" x14ac:dyDescent="0.3">
      <c r="A13" s="2" t="s">
        <v>737</v>
      </c>
      <c r="B13" s="3">
        <v>77.09</v>
      </c>
      <c r="C13" s="3">
        <f t="shared" si="0"/>
        <v>2.3727300707910126E-2</v>
      </c>
      <c r="D13" s="3">
        <f t="shared" si="1"/>
        <v>1.0745748536381378E-2</v>
      </c>
      <c r="E13" s="3">
        <v>33.17</v>
      </c>
      <c r="F13" s="3">
        <v>153.08000000000001</v>
      </c>
      <c r="G13" s="3">
        <v>521</v>
      </c>
      <c r="H13" s="3">
        <v>536.98</v>
      </c>
      <c r="I13" s="3">
        <v>1057.98</v>
      </c>
      <c r="J13" s="3">
        <v>1717</v>
      </c>
      <c r="K13" s="3">
        <v>1000</v>
      </c>
      <c r="L13" s="4">
        <v>1876</v>
      </c>
      <c r="N13">
        <v>471</v>
      </c>
      <c r="Z13" s="3">
        <v>77.09</v>
      </c>
      <c r="AA13" s="3">
        <f t="shared" si="2"/>
        <v>2.3727300707910126E-2</v>
      </c>
      <c r="AB13" s="3">
        <f t="shared" si="3"/>
        <v>1.0745748536381378E-2</v>
      </c>
      <c r="AC13">
        <v>471</v>
      </c>
    </row>
    <row r="14" spans="1:29" x14ac:dyDescent="0.3">
      <c r="A14" s="2" t="s">
        <v>738</v>
      </c>
      <c r="B14" s="3">
        <v>119.91</v>
      </c>
      <c r="C14" s="3">
        <f t="shared" si="0"/>
        <v>3.6906740535549397E-2</v>
      </c>
      <c r="D14" s="3">
        <f t="shared" si="1"/>
        <v>1.6714524672428212E-2</v>
      </c>
      <c r="E14" s="3">
        <v>29.99</v>
      </c>
      <c r="F14" s="3">
        <v>149.9</v>
      </c>
      <c r="G14" s="3">
        <v>458.07</v>
      </c>
      <c r="H14" s="3">
        <v>496.81</v>
      </c>
      <c r="I14" s="3">
        <v>954.88</v>
      </c>
      <c r="J14" s="3">
        <v>1620</v>
      </c>
      <c r="K14" s="3">
        <v>973</v>
      </c>
      <c r="L14" s="4">
        <v>1585</v>
      </c>
      <c r="N14">
        <v>523.9</v>
      </c>
      <c r="Z14" s="3">
        <v>119.91</v>
      </c>
      <c r="AA14" s="3">
        <f t="shared" si="2"/>
        <v>3.6906740535549397E-2</v>
      </c>
      <c r="AB14" s="3">
        <f t="shared" si="3"/>
        <v>1.6714524672428212E-2</v>
      </c>
      <c r="AC14">
        <v>523.9</v>
      </c>
    </row>
    <row r="15" spans="1:29" x14ac:dyDescent="0.3">
      <c r="A15" s="5" t="s">
        <v>739</v>
      </c>
      <c r="B15" s="6">
        <v>591.04</v>
      </c>
      <c r="C15" s="3">
        <f t="shared" si="0"/>
        <v>0.18191443521083409</v>
      </c>
      <c r="D15" s="3">
        <f t="shared" si="1"/>
        <v>8.2386395316420405E-2</v>
      </c>
      <c r="E15" s="6">
        <v>378.54</v>
      </c>
      <c r="F15" s="6">
        <v>969.58</v>
      </c>
      <c r="G15" s="6">
        <v>5876.1</v>
      </c>
      <c r="H15" s="6">
        <v>6328.9</v>
      </c>
      <c r="I15" s="6">
        <v>12205</v>
      </c>
      <c r="J15" s="6">
        <v>19809</v>
      </c>
      <c r="K15" s="6">
        <v>13008</v>
      </c>
      <c r="L15" s="6">
        <v>32817</v>
      </c>
      <c r="N15">
        <v>3369.8</v>
      </c>
      <c r="Z15" s="6"/>
      <c r="AA15" s="3">
        <f t="shared" si="2"/>
        <v>0</v>
      </c>
      <c r="AB15" s="3">
        <f t="shared" si="3"/>
        <v>0</v>
      </c>
    </row>
    <row r="16" spans="1:29" x14ac:dyDescent="0.3">
      <c r="A16" s="2" t="s">
        <v>740</v>
      </c>
      <c r="B16" s="3">
        <v>134.79</v>
      </c>
      <c r="C16" s="3">
        <f t="shared" si="0"/>
        <v>4.1486611265004615E-2</v>
      </c>
      <c r="D16" s="3">
        <f t="shared" si="1"/>
        <v>1.8788681349316976E-2</v>
      </c>
      <c r="E16" s="3">
        <v>34.159999999999997</v>
      </c>
      <c r="F16" s="3">
        <v>131.53</v>
      </c>
      <c r="G16" s="3">
        <v>517.54</v>
      </c>
      <c r="H16" s="3">
        <v>517.05999999999995</v>
      </c>
      <c r="I16" s="3">
        <v>1034.5999999999999</v>
      </c>
      <c r="J16" s="3">
        <v>1961</v>
      </c>
      <c r="K16" s="3">
        <v>1217</v>
      </c>
      <c r="L16" s="4">
        <v>1432</v>
      </c>
      <c r="N16">
        <v>719.19999999999993</v>
      </c>
      <c r="Z16" s="3">
        <v>134.79</v>
      </c>
      <c r="AA16" s="3">
        <f t="shared" si="2"/>
        <v>4.1486611265004615E-2</v>
      </c>
      <c r="AB16" s="3">
        <f t="shared" si="3"/>
        <v>1.8788681349316976E-2</v>
      </c>
      <c r="AC16">
        <v>719.19999999999993</v>
      </c>
    </row>
    <row r="17" spans="1:29" x14ac:dyDescent="0.3">
      <c r="A17" s="2" t="s">
        <v>741</v>
      </c>
      <c r="B17" s="3">
        <v>97.37</v>
      </c>
      <c r="C17" s="3">
        <f t="shared" si="0"/>
        <v>2.996922129886119E-2</v>
      </c>
      <c r="D17" s="3">
        <f t="shared" si="1"/>
        <v>1.3572623362141066E-2</v>
      </c>
      <c r="E17" s="3">
        <v>33.83</v>
      </c>
      <c r="F17" s="3">
        <v>152.84</v>
      </c>
      <c r="G17" s="3">
        <v>477.34</v>
      </c>
      <c r="H17" s="3">
        <v>504.55</v>
      </c>
      <c r="I17" s="3">
        <v>981.89</v>
      </c>
      <c r="J17" s="3">
        <v>1674</v>
      </c>
      <c r="K17" s="3">
        <v>1019</v>
      </c>
      <c r="L17" s="4">
        <v>1457</v>
      </c>
      <c r="N17">
        <v>838.09999999999991</v>
      </c>
      <c r="Z17" s="3">
        <v>97.37</v>
      </c>
      <c r="AA17" s="3">
        <f t="shared" si="2"/>
        <v>2.996922129886119E-2</v>
      </c>
      <c r="AB17" s="3">
        <f t="shared" si="3"/>
        <v>1.3572623362141066E-2</v>
      </c>
      <c r="AC17">
        <v>838.09999999999991</v>
      </c>
    </row>
    <row r="18" spans="1:29" x14ac:dyDescent="0.3">
      <c r="A18" s="2" t="s">
        <v>742</v>
      </c>
      <c r="B18" s="3">
        <v>119.01</v>
      </c>
      <c r="C18" s="3">
        <f t="shared" si="0"/>
        <v>3.6629732225300096E-2</v>
      </c>
      <c r="D18" s="3">
        <f t="shared" si="1"/>
        <v>1.6589071647616395E-2</v>
      </c>
      <c r="E18" s="3">
        <v>33.479999999999997</v>
      </c>
      <c r="F18" s="3">
        <v>83.97</v>
      </c>
      <c r="G18" s="3">
        <v>496.6</v>
      </c>
      <c r="H18" s="3">
        <v>493.4</v>
      </c>
      <c r="I18" s="3">
        <v>990</v>
      </c>
      <c r="J18" s="3">
        <v>1416</v>
      </c>
      <c r="K18" s="3">
        <v>935</v>
      </c>
      <c r="L18" s="4">
        <v>1497</v>
      </c>
      <c r="N18">
        <v>530.1</v>
      </c>
      <c r="Z18" s="3">
        <v>119.01</v>
      </c>
      <c r="AA18" s="3">
        <f t="shared" si="2"/>
        <v>3.6629732225300096E-2</v>
      </c>
      <c r="AB18" s="3">
        <f t="shared" si="3"/>
        <v>1.6589071647616395E-2</v>
      </c>
      <c r="AC18">
        <v>530.1</v>
      </c>
    </row>
    <row r="19" spans="1:29" x14ac:dyDescent="0.3">
      <c r="A19" s="2" t="s">
        <v>743</v>
      </c>
      <c r="B19" s="3">
        <v>50.49</v>
      </c>
      <c r="C19" s="3">
        <f t="shared" si="0"/>
        <v>1.5540166204986151E-2</v>
      </c>
      <c r="D19" s="3">
        <f t="shared" si="1"/>
        <v>7.0379146919431279E-3</v>
      </c>
      <c r="E19" s="3">
        <v>36.659999999999997</v>
      </c>
      <c r="F19" s="3">
        <v>36.659999999999997</v>
      </c>
      <c r="G19" s="3">
        <v>517.02</v>
      </c>
      <c r="H19" s="3">
        <v>481.62</v>
      </c>
      <c r="I19" s="3">
        <v>998.64</v>
      </c>
      <c r="J19" s="3">
        <v>1684</v>
      </c>
      <c r="K19" s="3">
        <v>1243</v>
      </c>
      <c r="L19" s="4">
        <v>1430</v>
      </c>
      <c r="N19">
        <v>118.80000000000001</v>
      </c>
      <c r="Z19" s="3">
        <v>50.49</v>
      </c>
      <c r="AA19" s="3">
        <f t="shared" si="2"/>
        <v>1.5540166204986151E-2</v>
      </c>
      <c r="AB19" s="3">
        <f t="shared" si="3"/>
        <v>7.0379146919431279E-3</v>
      </c>
      <c r="AC19">
        <v>118.80000000000001</v>
      </c>
    </row>
    <row r="20" spans="1:29" x14ac:dyDescent="0.3">
      <c r="A20" s="2" t="s">
        <v>744</v>
      </c>
      <c r="B20" s="3"/>
      <c r="C20" s="3">
        <f t="shared" si="0"/>
        <v>0</v>
      </c>
      <c r="D20" s="3">
        <f t="shared" si="1"/>
        <v>0</v>
      </c>
      <c r="E20" s="3">
        <v>31.12</v>
      </c>
      <c r="F20" s="3">
        <v>31.12</v>
      </c>
      <c r="G20" s="3">
        <v>496.2</v>
      </c>
      <c r="H20" s="3">
        <v>488.11</v>
      </c>
      <c r="I20" s="3">
        <v>984.31</v>
      </c>
      <c r="J20" s="3">
        <v>1287</v>
      </c>
      <c r="K20" s="3">
        <v>955</v>
      </c>
      <c r="L20" s="4">
        <v>1506</v>
      </c>
      <c r="N20">
        <v>0</v>
      </c>
      <c r="Z20" s="3"/>
      <c r="AA20" s="3">
        <f t="shared" si="2"/>
        <v>0</v>
      </c>
      <c r="AB20" s="3">
        <f t="shared" si="3"/>
        <v>0</v>
      </c>
      <c r="AC20">
        <v>0</v>
      </c>
    </row>
    <row r="21" spans="1:29" x14ac:dyDescent="0.3">
      <c r="A21" s="2" t="s">
        <v>745</v>
      </c>
      <c r="B21" s="3"/>
      <c r="C21" s="3">
        <f t="shared" si="0"/>
        <v>0</v>
      </c>
      <c r="D21" s="3">
        <f t="shared" si="1"/>
        <v>0</v>
      </c>
      <c r="E21" s="3">
        <v>27.71</v>
      </c>
      <c r="F21" s="3">
        <v>27.71</v>
      </c>
      <c r="G21" s="3">
        <v>470.17</v>
      </c>
      <c r="H21" s="3">
        <v>536.12</v>
      </c>
      <c r="I21" s="3">
        <v>1006.29</v>
      </c>
      <c r="J21" s="3">
        <v>1402</v>
      </c>
      <c r="K21" s="3">
        <v>1144</v>
      </c>
      <c r="L21" s="4">
        <v>1513</v>
      </c>
      <c r="N21">
        <v>0</v>
      </c>
      <c r="Z21" s="3"/>
      <c r="AA21" s="3">
        <f t="shared" si="2"/>
        <v>0</v>
      </c>
      <c r="AB21" s="3">
        <f t="shared" si="3"/>
        <v>0</v>
      </c>
      <c r="AC21">
        <v>0</v>
      </c>
    </row>
    <row r="22" spans="1:29" x14ac:dyDescent="0.3">
      <c r="A22" s="2" t="s">
        <v>746</v>
      </c>
      <c r="B22" s="3"/>
      <c r="C22" s="3">
        <f t="shared" si="0"/>
        <v>0</v>
      </c>
      <c r="D22" s="3">
        <f t="shared" si="1"/>
        <v>0</v>
      </c>
      <c r="E22" s="3">
        <v>27.28</v>
      </c>
      <c r="F22" s="3">
        <v>27.28</v>
      </c>
      <c r="G22" s="3">
        <v>446.76</v>
      </c>
      <c r="H22" s="3">
        <v>515.54999999999995</v>
      </c>
      <c r="I22" s="3">
        <v>962.31</v>
      </c>
      <c r="J22" s="3">
        <v>845</v>
      </c>
      <c r="K22" s="3">
        <v>700</v>
      </c>
      <c r="L22" s="4">
        <v>1525</v>
      </c>
      <c r="N22">
        <v>0</v>
      </c>
      <c r="Z22" s="3"/>
      <c r="AA22" s="3">
        <f t="shared" si="2"/>
        <v>0</v>
      </c>
      <c r="AB22" s="3">
        <f t="shared" si="3"/>
        <v>0</v>
      </c>
      <c r="AC22">
        <v>0</v>
      </c>
    </row>
    <row r="23" spans="1:29" x14ac:dyDescent="0.3">
      <c r="A23" s="2" t="s">
        <v>747</v>
      </c>
      <c r="B23" s="3"/>
      <c r="C23" s="3">
        <f t="shared" si="0"/>
        <v>0</v>
      </c>
      <c r="D23" s="3">
        <f t="shared" si="1"/>
        <v>0</v>
      </c>
      <c r="E23" s="3">
        <v>13.59</v>
      </c>
      <c r="F23" s="3">
        <v>13.59</v>
      </c>
      <c r="G23" s="3">
        <v>315.31</v>
      </c>
      <c r="H23" s="3">
        <v>559.95000000000005</v>
      </c>
      <c r="I23" s="3">
        <v>875.26</v>
      </c>
      <c r="J23" s="3">
        <v>1279</v>
      </c>
      <c r="K23" s="3">
        <v>1038</v>
      </c>
      <c r="L23" s="4">
        <v>1425</v>
      </c>
      <c r="N23">
        <v>0</v>
      </c>
      <c r="Z23" s="3"/>
      <c r="AA23" s="3">
        <f t="shared" si="2"/>
        <v>0</v>
      </c>
      <c r="AB23" s="3">
        <f t="shared" si="3"/>
        <v>0</v>
      </c>
      <c r="AC23">
        <v>0</v>
      </c>
    </row>
    <row r="24" spans="1:29" x14ac:dyDescent="0.3">
      <c r="A24" s="2" t="s">
        <v>748</v>
      </c>
      <c r="B24" s="3"/>
      <c r="C24" s="3">
        <f t="shared" si="0"/>
        <v>0</v>
      </c>
      <c r="D24" s="3">
        <f t="shared" si="1"/>
        <v>0</v>
      </c>
      <c r="E24" s="3">
        <v>36.42</v>
      </c>
      <c r="F24" s="3">
        <v>36.42</v>
      </c>
      <c r="G24" s="3">
        <v>385.7</v>
      </c>
      <c r="H24" s="3">
        <v>523.69000000000005</v>
      </c>
      <c r="I24" s="3">
        <v>909.39</v>
      </c>
      <c r="J24" s="3">
        <v>1223</v>
      </c>
      <c r="K24" s="3">
        <v>995</v>
      </c>
      <c r="L24" s="4">
        <v>1519</v>
      </c>
      <c r="N24">
        <v>0</v>
      </c>
      <c r="Z24" s="3"/>
      <c r="AA24" s="3">
        <f t="shared" si="2"/>
        <v>0</v>
      </c>
      <c r="AB24" s="3">
        <f t="shared" si="3"/>
        <v>0</v>
      </c>
      <c r="AC24">
        <v>0</v>
      </c>
    </row>
    <row r="25" spans="1:29" x14ac:dyDescent="0.3">
      <c r="A25" s="2" t="s">
        <v>749</v>
      </c>
      <c r="B25" s="3">
        <v>54.24</v>
      </c>
      <c r="C25" s="3">
        <f t="shared" si="0"/>
        <v>1.6694367497691598E-2</v>
      </c>
      <c r="D25" s="3">
        <f t="shared" si="1"/>
        <v>7.5606356286590471E-3</v>
      </c>
      <c r="E25" s="3">
        <v>29.02</v>
      </c>
      <c r="F25" s="3">
        <v>83.26</v>
      </c>
      <c r="G25" s="3">
        <v>376.53</v>
      </c>
      <c r="H25" s="3">
        <v>497.56</v>
      </c>
      <c r="I25" s="3">
        <v>874.09</v>
      </c>
      <c r="J25" s="3">
        <v>1600</v>
      </c>
      <c r="K25" s="3">
        <v>1065</v>
      </c>
      <c r="L25" s="4">
        <v>1508</v>
      </c>
      <c r="N25">
        <v>187</v>
      </c>
      <c r="Z25" s="3">
        <v>54.24</v>
      </c>
      <c r="AA25" s="3">
        <f t="shared" si="2"/>
        <v>1.6694367497691598E-2</v>
      </c>
      <c r="AB25" s="3">
        <f t="shared" si="3"/>
        <v>7.5606356286590471E-3</v>
      </c>
      <c r="AC25">
        <v>187</v>
      </c>
    </row>
    <row r="26" spans="1:29" x14ac:dyDescent="0.3">
      <c r="A26" s="2" t="s">
        <v>750</v>
      </c>
      <c r="B26" s="3">
        <v>67.62</v>
      </c>
      <c r="C26" s="3">
        <f t="shared" si="0"/>
        <v>2.0812557710064638E-2</v>
      </c>
      <c r="D26" s="3">
        <f t="shared" si="1"/>
        <v>9.425703930861444E-3</v>
      </c>
      <c r="E26" s="3">
        <v>32.729999999999997</v>
      </c>
      <c r="F26" s="3">
        <v>100.35</v>
      </c>
      <c r="G26" s="3">
        <v>452.42</v>
      </c>
      <c r="H26" s="3">
        <v>545.91</v>
      </c>
      <c r="I26" s="3">
        <v>998.33</v>
      </c>
      <c r="J26" s="3">
        <v>1278</v>
      </c>
      <c r="K26" s="3">
        <v>885</v>
      </c>
      <c r="L26" s="4">
        <v>1499</v>
      </c>
      <c r="N26">
        <v>435</v>
      </c>
      <c r="Z26" s="3">
        <v>67.62</v>
      </c>
      <c r="AA26" s="3">
        <f t="shared" si="2"/>
        <v>2.0812557710064638E-2</v>
      </c>
      <c r="AB26" s="3">
        <f t="shared" si="3"/>
        <v>9.425703930861444E-3</v>
      </c>
      <c r="AC26">
        <v>435</v>
      </c>
    </row>
    <row r="27" spans="1:29" x14ac:dyDescent="0.3">
      <c r="A27" s="2" t="s">
        <v>751</v>
      </c>
      <c r="B27" s="3">
        <v>104.59</v>
      </c>
      <c r="C27" s="3">
        <f t="shared" si="0"/>
        <v>3.2191443521083413E-2</v>
      </c>
      <c r="D27" s="3">
        <f t="shared" si="1"/>
        <v>1.4579035405631447E-2</v>
      </c>
      <c r="E27" s="3">
        <v>33.08</v>
      </c>
      <c r="F27" s="3">
        <v>137.66999999999999</v>
      </c>
      <c r="G27" s="3">
        <v>462.45</v>
      </c>
      <c r="H27" s="3">
        <v>514.78</v>
      </c>
      <c r="I27" s="3">
        <v>977.23</v>
      </c>
      <c r="J27" s="3">
        <v>1804</v>
      </c>
      <c r="K27" s="3">
        <v>1019</v>
      </c>
      <c r="L27" s="4">
        <v>1483</v>
      </c>
      <c r="N27">
        <v>734.69999999999993</v>
      </c>
      <c r="Z27" s="3">
        <v>104.59</v>
      </c>
      <c r="AA27" s="3">
        <f t="shared" si="2"/>
        <v>3.2191443521083413E-2</v>
      </c>
      <c r="AB27" s="3">
        <f t="shared" si="3"/>
        <v>1.4579035405631447E-2</v>
      </c>
      <c r="AC27">
        <v>734.69999999999993</v>
      </c>
    </row>
    <row r="28" spans="1:29" x14ac:dyDescent="0.3">
      <c r="A28" s="5" t="s">
        <v>752</v>
      </c>
      <c r="B28" s="6">
        <v>628.11</v>
      </c>
      <c r="C28" s="3">
        <f t="shared" si="0"/>
        <v>0.19332409972299169</v>
      </c>
      <c r="D28" s="3">
        <f t="shared" si="1"/>
        <v>8.7553666016169499E-2</v>
      </c>
      <c r="E28" s="6">
        <v>369.08</v>
      </c>
      <c r="F28" s="6">
        <v>997.19</v>
      </c>
      <c r="G28" s="6">
        <v>5414</v>
      </c>
      <c r="H28" s="6">
        <v>6178.3</v>
      </c>
      <c r="I28" s="6">
        <v>11592</v>
      </c>
      <c r="J28" s="6">
        <v>17453</v>
      </c>
      <c r="K28" s="6">
        <v>12215</v>
      </c>
      <c r="L28" s="6">
        <v>29668</v>
      </c>
      <c r="N28">
        <v>3562.8999999999996</v>
      </c>
      <c r="Z28" s="6"/>
      <c r="AA28" s="3">
        <f t="shared" si="2"/>
        <v>0</v>
      </c>
      <c r="AB28" s="3">
        <f t="shared" si="3"/>
        <v>0</v>
      </c>
    </row>
    <row r="29" spans="1:29" x14ac:dyDescent="0.3">
      <c r="A29" s="2" t="s">
        <v>753</v>
      </c>
      <c r="B29" s="3">
        <v>137.94</v>
      </c>
      <c r="C29" s="3">
        <f t="shared" si="0"/>
        <v>4.2456140350877192E-2</v>
      </c>
      <c r="D29" s="3">
        <f t="shared" si="1"/>
        <v>1.9227766936158349E-2</v>
      </c>
      <c r="E29" s="3">
        <v>36.17</v>
      </c>
      <c r="F29" s="3">
        <v>174.11</v>
      </c>
      <c r="G29" s="3">
        <v>472.44</v>
      </c>
      <c r="H29" s="3">
        <v>538.58000000000004</v>
      </c>
      <c r="I29" s="3">
        <v>1011.02</v>
      </c>
      <c r="J29" s="3">
        <v>1845</v>
      </c>
      <c r="K29" s="3">
        <v>1141</v>
      </c>
      <c r="L29" s="4">
        <v>1064</v>
      </c>
      <c r="N29">
        <v>790.5</v>
      </c>
      <c r="Z29" s="3">
        <v>137.94</v>
      </c>
      <c r="AA29" s="3">
        <f t="shared" si="2"/>
        <v>4.2456140350877192E-2</v>
      </c>
      <c r="AB29" s="3">
        <f t="shared" si="3"/>
        <v>1.9227766936158349E-2</v>
      </c>
      <c r="AC29">
        <v>790.5</v>
      </c>
    </row>
    <row r="30" spans="1:29" x14ac:dyDescent="0.3">
      <c r="A30" s="2" t="s">
        <v>754</v>
      </c>
      <c r="B30" s="3">
        <v>100.98</v>
      </c>
      <c r="C30" s="3">
        <f t="shared" si="0"/>
        <v>3.1080332409972301E-2</v>
      </c>
      <c r="D30" s="3">
        <f t="shared" si="1"/>
        <v>1.4075829383886256E-2</v>
      </c>
      <c r="E30" s="3">
        <v>31.59</v>
      </c>
      <c r="F30" s="3">
        <v>132.57</v>
      </c>
      <c r="G30" s="3">
        <v>474.72</v>
      </c>
      <c r="H30" s="3">
        <v>482.75</v>
      </c>
      <c r="I30" s="3">
        <v>957.47</v>
      </c>
      <c r="J30" s="3">
        <v>1327</v>
      </c>
      <c r="K30" s="3">
        <v>1031</v>
      </c>
      <c r="L30" s="4">
        <v>1033</v>
      </c>
      <c r="N30">
        <v>557.19999999999993</v>
      </c>
      <c r="Z30" s="3">
        <v>100.98</v>
      </c>
      <c r="AA30" s="3">
        <f t="shared" si="2"/>
        <v>3.1080332409972301E-2</v>
      </c>
      <c r="AB30" s="3">
        <f t="shared" si="3"/>
        <v>1.4075829383886256E-2</v>
      </c>
      <c r="AC30">
        <v>557.19999999999993</v>
      </c>
    </row>
    <row r="31" spans="1:29" x14ac:dyDescent="0.3">
      <c r="A31" s="2" t="s">
        <v>755</v>
      </c>
      <c r="B31" s="3">
        <v>70.78</v>
      </c>
      <c r="C31" s="3">
        <f t="shared" si="0"/>
        <v>2.1785164666051092E-2</v>
      </c>
      <c r="D31" s="3">
        <f t="shared" si="1"/>
        <v>9.8661834402007254E-3</v>
      </c>
      <c r="E31" s="3">
        <v>35.71</v>
      </c>
      <c r="F31" s="3">
        <v>106.49</v>
      </c>
      <c r="G31" s="3">
        <v>479.51</v>
      </c>
      <c r="H31" s="3">
        <v>506.62</v>
      </c>
      <c r="I31" s="3">
        <v>986.13</v>
      </c>
      <c r="J31" s="3">
        <v>1272</v>
      </c>
      <c r="K31" s="3">
        <v>907</v>
      </c>
      <c r="L31" s="4">
        <v>1093</v>
      </c>
      <c r="N31">
        <v>713</v>
      </c>
      <c r="Z31" s="3">
        <v>70.78</v>
      </c>
      <c r="AA31" s="3">
        <f t="shared" si="2"/>
        <v>2.1785164666051092E-2</v>
      </c>
      <c r="AB31" s="3">
        <f t="shared" si="3"/>
        <v>9.8661834402007254E-3</v>
      </c>
      <c r="AC31">
        <v>713</v>
      </c>
    </row>
    <row r="32" spans="1:29" x14ac:dyDescent="0.3">
      <c r="A32" s="2" t="s">
        <v>756</v>
      </c>
      <c r="B32" s="3">
        <v>36.51</v>
      </c>
      <c r="C32" s="3">
        <f t="shared" si="0"/>
        <v>1.123730378578024E-2</v>
      </c>
      <c r="D32" s="3">
        <f t="shared" si="1"/>
        <v>5.089211039866183E-3</v>
      </c>
      <c r="E32" s="3">
        <v>33.18</v>
      </c>
      <c r="F32" s="3">
        <v>69.69</v>
      </c>
      <c r="G32" s="3">
        <v>482.04</v>
      </c>
      <c r="H32" s="3">
        <v>476.85</v>
      </c>
      <c r="I32" s="3">
        <v>958.89</v>
      </c>
      <c r="J32" s="3">
        <v>1617</v>
      </c>
      <c r="K32" s="3">
        <v>1145</v>
      </c>
      <c r="L32" s="4">
        <v>1050</v>
      </c>
      <c r="N32">
        <v>188.7</v>
      </c>
      <c r="Z32" s="3">
        <v>36.51</v>
      </c>
      <c r="AA32" s="3">
        <f t="shared" si="2"/>
        <v>1.123730378578024E-2</v>
      </c>
      <c r="AB32" s="3">
        <f t="shared" si="3"/>
        <v>5.089211039866183E-3</v>
      </c>
      <c r="AC32">
        <v>188.7</v>
      </c>
    </row>
    <row r="33" spans="1:29" x14ac:dyDescent="0.3">
      <c r="A33" s="2" t="s">
        <v>757</v>
      </c>
      <c r="B33" s="3"/>
      <c r="C33" s="3">
        <f t="shared" si="0"/>
        <v>0</v>
      </c>
      <c r="D33" s="3">
        <f t="shared" si="1"/>
        <v>0</v>
      </c>
      <c r="E33" s="3">
        <v>35.4</v>
      </c>
      <c r="F33" s="3">
        <v>35.4</v>
      </c>
      <c r="G33" s="3">
        <v>498.41</v>
      </c>
      <c r="H33" s="3">
        <v>521.41</v>
      </c>
      <c r="I33" s="3">
        <v>1019.82</v>
      </c>
      <c r="J33" s="3">
        <v>1441</v>
      </c>
      <c r="K33" s="3">
        <v>757</v>
      </c>
      <c r="L33" s="4">
        <v>1039</v>
      </c>
      <c r="N33">
        <v>0</v>
      </c>
      <c r="Z33" s="3"/>
      <c r="AA33" s="3">
        <f t="shared" si="2"/>
        <v>0</v>
      </c>
      <c r="AB33" s="3">
        <f t="shared" si="3"/>
        <v>0</v>
      </c>
      <c r="AC33">
        <v>0</v>
      </c>
    </row>
    <row r="34" spans="1:29" x14ac:dyDescent="0.3">
      <c r="A34" s="2" t="s">
        <v>758</v>
      </c>
      <c r="B34" s="3"/>
      <c r="C34" s="3">
        <f t="shared" si="0"/>
        <v>0</v>
      </c>
      <c r="D34" s="3">
        <f t="shared" si="1"/>
        <v>0</v>
      </c>
      <c r="E34" s="3">
        <v>29.25</v>
      </c>
      <c r="F34" s="3">
        <v>29.25</v>
      </c>
      <c r="G34" s="3">
        <v>477.42</v>
      </c>
      <c r="H34" s="3">
        <v>489.93</v>
      </c>
      <c r="I34" s="3">
        <v>967.35</v>
      </c>
      <c r="J34" s="3">
        <v>2420</v>
      </c>
      <c r="K34" s="3">
        <v>1006</v>
      </c>
      <c r="L34" s="4">
        <v>1001</v>
      </c>
      <c r="N34">
        <v>0</v>
      </c>
      <c r="Z34" s="3"/>
      <c r="AA34" s="3">
        <f t="shared" si="2"/>
        <v>0</v>
      </c>
      <c r="AB34" s="3">
        <f t="shared" si="3"/>
        <v>0</v>
      </c>
      <c r="AC34">
        <v>0</v>
      </c>
    </row>
    <row r="35" spans="1:29" x14ac:dyDescent="0.3">
      <c r="A35" s="2" t="s">
        <v>759</v>
      </c>
      <c r="B35" s="3"/>
      <c r="C35" s="3">
        <f t="shared" si="0"/>
        <v>0</v>
      </c>
      <c r="D35" s="3">
        <f t="shared" si="1"/>
        <v>0</v>
      </c>
      <c r="E35" s="3">
        <v>27.25</v>
      </c>
      <c r="F35" s="3">
        <v>27.25</v>
      </c>
      <c r="G35" s="3">
        <v>413.37</v>
      </c>
      <c r="H35" s="3">
        <v>511.5</v>
      </c>
      <c r="I35" s="3">
        <v>924.87</v>
      </c>
      <c r="J35" s="3">
        <v>1387</v>
      </c>
      <c r="K35" s="3">
        <v>1000</v>
      </c>
      <c r="L35" s="4">
        <v>1062</v>
      </c>
      <c r="N35">
        <v>0</v>
      </c>
      <c r="Z35" s="3"/>
      <c r="AA35" s="3">
        <f t="shared" si="2"/>
        <v>0</v>
      </c>
      <c r="AB35" s="3">
        <f t="shared" si="3"/>
        <v>0</v>
      </c>
      <c r="AC35">
        <v>0</v>
      </c>
    </row>
    <row r="36" spans="1:29" x14ac:dyDescent="0.3">
      <c r="A36" s="2" t="s">
        <v>760</v>
      </c>
      <c r="B36" s="3"/>
      <c r="C36" s="3">
        <f t="shared" si="0"/>
        <v>0</v>
      </c>
      <c r="D36" s="3">
        <f t="shared" si="1"/>
        <v>0</v>
      </c>
      <c r="E36" s="3">
        <v>23.89</v>
      </c>
      <c r="F36" s="3">
        <v>23.89</v>
      </c>
      <c r="G36" s="3">
        <v>324.95999999999998</v>
      </c>
      <c r="H36" s="3">
        <v>533.85</v>
      </c>
      <c r="I36" s="3">
        <v>858.81</v>
      </c>
      <c r="J36" s="3">
        <v>1236</v>
      </c>
      <c r="K36" s="3">
        <v>812</v>
      </c>
      <c r="L36" s="4">
        <v>964</v>
      </c>
      <c r="N36">
        <v>0</v>
      </c>
      <c r="Z36" s="3"/>
      <c r="AA36" s="3">
        <f t="shared" si="2"/>
        <v>0</v>
      </c>
      <c r="AB36" s="3">
        <f t="shared" si="3"/>
        <v>0</v>
      </c>
      <c r="AC36">
        <v>0</v>
      </c>
    </row>
    <row r="37" spans="1:29" x14ac:dyDescent="0.3">
      <c r="A37" s="2" t="s">
        <v>761</v>
      </c>
      <c r="B37" s="3"/>
      <c r="C37" s="3">
        <f t="shared" si="0"/>
        <v>0</v>
      </c>
      <c r="D37" s="3">
        <f t="shared" si="1"/>
        <v>0</v>
      </c>
      <c r="E37" s="3">
        <v>26.3</v>
      </c>
      <c r="F37" s="3">
        <v>26.3</v>
      </c>
      <c r="G37" s="3">
        <v>385.6</v>
      </c>
      <c r="H37" s="3">
        <v>533.34</v>
      </c>
      <c r="I37" s="3">
        <v>918.94</v>
      </c>
      <c r="J37" s="3">
        <v>1308</v>
      </c>
      <c r="K37" s="3">
        <v>923</v>
      </c>
      <c r="L37" s="4">
        <v>1025</v>
      </c>
      <c r="N37">
        <v>0</v>
      </c>
      <c r="Z37" s="3"/>
      <c r="AA37" s="3">
        <f t="shared" si="2"/>
        <v>0</v>
      </c>
      <c r="AB37" s="3">
        <f t="shared" si="3"/>
        <v>0</v>
      </c>
      <c r="AC37">
        <v>0</v>
      </c>
    </row>
    <row r="38" spans="1:29" x14ac:dyDescent="0.3">
      <c r="A38" s="2" t="s">
        <v>762</v>
      </c>
      <c r="B38" s="3">
        <v>38.770000000000003</v>
      </c>
      <c r="C38" s="3">
        <f t="shared" si="0"/>
        <v>1.1932902431517392E-2</v>
      </c>
      <c r="D38" s="3">
        <f t="shared" si="1"/>
        <v>5.4042375243936441E-3</v>
      </c>
      <c r="E38" s="3">
        <v>30.02</v>
      </c>
      <c r="F38" s="3">
        <v>68.790000000000006</v>
      </c>
      <c r="G38" s="3">
        <v>440.24</v>
      </c>
      <c r="H38" s="3">
        <v>547.04999999999995</v>
      </c>
      <c r="I38" s="3">
        <v>987.29</v>
      </c>
      <c r="J38" s="3">
        <v>2095</v>
      </c>
      <c r="K38" s="3">
        <v>1087</v>
      </c>
      <c r="L38" s="4">
        <v>1088</v>
      </c>
      <c r="N38">
        <v>303</v>
      </c>
      <c r="Z38" s="3">
        <v>38.770000000000003</v>
      </c>
      <c r="AA38" s="3">
        <f t="shared" si="2"/>
        <v>1.1932902431517392E-2</v>
      </c>
      <c r="AB38" s="3">
        <f t="shared" si="3"/>
        <v>5.4042375243936441E-3</v>
      </c>
      <c r="AC38">
        <v>303</v>
      </c>
    </row>
    <row r="39" spans="1:29" x14ac:dyDescent="0.3">
      <c r="A39" s="2" t="s">
        <v>763</v>
      </c>
      <c r="B39" s="3">
        <v>93.32</v>
      </c>
      <c r="C39" s="3">
        <f t="shared" si="0"/>
        <v>2.8722683902739302E-2</v>
      </c>
      <c r="D39" s="3">
        <f t="shared" si="1"/>
        <v>1.3008084750487871E-2</v>
      </c>
      <c r="E39" s="3">
        <v>31.99</v>
      </c>
      <c r="F39" s="3">
        <v>125.31</v>
      </c>
      <c r="G39" s="3">
        <v>428.5</v>
      </c>
      <c r="H39" s="3">
        <v>549.99</v>
      </c>
      <c r="I39" s="3">
        <v>978.49</v>
      </c>
      <c r="J39" s="3">
        <v>1951</v>
      </c>
      <c r="K39" s="3">
        <v>948</v>
      </c>
      <c r="L39" s="4">
        <v>970</v>
      </c>
      <c r="N39">
        <v>408</v>
      </c>
      <c r="Z39" s="3">
        <v>93.32</v>
      </c>
      <c r="AA39" s="3">
        <f t="shared" si="2"/>
        <v>2.8722683902739302E-2</v>
      </c>
      <c r="AB39" s="3">
        <f t="shared" si="3"/>
        <v>1.3008084750487871E-2</v>
      </c>
      <c r="AC39">
        <v>408</v>
      </c>
    </row>
    <row r="40" spans="1:29" x14ac:dyDescent="0.3">
      <c r="A40" s="2" t="s">
        <v>764</v>
      </c>
      <c r="B40" s="3">
        <v>114.95</v>
      </c>
      <c r="C40" s="3">
        <f t="shared" si="0"/>
        <v>3.5380116959064331E-2</v>
      </c>
      <c r="D40" s="3">
        <f t="shared" si="1"/>
        <v>1.6023139113465291E-2</v>
      </c>
      <c r="E40" s="3">
        <v>38.134</v>
      </c>
      <c r="F40" s="3">
        <v>153.084</v>
      </c>
      <c r="G40" s="3">
        <v>493.63</v>
      </c>
      <c r="H40" s="3">
        <v>564.94000000000005</v>
      </c>
      <c r="I40" s="3">
        <v>1058.57</v>
      </c>
      <c r="J40" s="3">
        <v>2013</v>
      </c>
      <c r="K40" s="3">
        <v>1130</v>
      </c>
      <c r="L40" s="4">
        <v>1022</v>
      </c>
      <c r="N40">
        <v>564.19999999999993</v>
      </c>
      <c r="Z40" s="3">
        <v>114.95</v>
      </c>
      <c r="AA40" s="3">
        <f t="shared" si="2"/>
        <v>3.5380116959064331E-2</v>
      </c>
      <c r="AB40" s="3">
        <f t="shared" si="3"/>
        <v>1.6023139113465291E-2</v>
      </c>
      <c r="AC40">
        <v>564.19999999999993</v>
      </c>
    </row>
    <row r="41" spans="1:29" x14ac:dyDescent="0.3">
      <c r="A41" s="5" t="s">
        <v>765</v>
      </c>
      <c r="B41" s="6">
        <v>593.25</v>
      </c>
      <c r="C41" s="3">
        <f t="shared" si="0"/>
        <v>0.18259464450600185</v>
      </c>
      <c r="D41" s="3">
        <f t="shared" si="1"/>
        <v>8.269445218845832E-2</v>
      </c>
      <c r="E41" s="6">
        <v>378.88</v>
      </c>
      <c r="F41" s="6">
        <v>972.13</v>
      </c>
      <c r="G41" s="6">
        <v>5370.8</v>
      </c>
      <c r="H41" s="6">
        <v>6256.8</v>
      </c>
      <c r="I41" s="6">
        <v>11627.7</v>
      </c>
      <c r="J41" s="6">
        <v>19912</v>
      </c>
      <c r="K41" s="6">
        <v>11887</v>
      </c>
      <c r="L41" s="6">
        <v>31799</v>
      </c>
      <c r="N41">
        <v>3524.5999999999995</v>
      </c>
      <c r="Z41" s="6"/>
      <c r="AA41" s="3">
        <f t="shared" si="2"/>
        <v>0</v>
      </c>
      <c r="AB41" s="3">
        <f t="shared" si="3"/>
        <v>0</v>
      </c>
    </row>
    <row r="42" spans="1:29" x14ac:dyDescent="0.3">
      <c r="N42">
        <v>790.5</v>
      </c>
      <c r="AC42">
        <v>790.5</v>
      </c>
    </row>
    <row r="43" spans="1:29" x14ac:dyDescent="0.3">
      <c r="N43">
        <v>532</v>
      </c>
      <c r="AC43">
        <v>532</v>
      </c>
    </row>
    <row r="44" spans="1:29" x14ac:dyDescent="0.3">
      <c r="N44">
        <v>393.7</v>
      </c>
      <c r="AC44">
        <v>393.7</v>
      </c>
    </row>
    <row r="45" spans="1:29" x14ac:dyDescent="0.3">
      <c r="N45">
        <v>158.10000000000002</v>
      </c>
      <c r="AC45">
        <v>158.10000000000002</v>
      </c>
    </row>
    <row r="46" spans="1:29" x14ac:dyDescent="0.3">
      <c r="N46">
        <v>0</v>
      </c>
      <c r="AC46">
        <v>0</v>
      </c>
    </row>
    <row r="47" spans="1:29" x14ac:dyDescent="0.3">
      <c r="N47">
        <v>0</v>
      </c>
      <c r="AC47">
        <v>0</v>
      </c>
    </row>
    <row r="48" spans="1:29" x14ac:dyDescent="0.3">
      <c r="N48">
        <v>0</v>
      </c>
      <c r="AC48">
        <v>0</v>
      </c>
    </row>
    <row r="49" spans="14:29" x14ac:dyDescent="0.3">
      <c r="N49">
        <v>0</v>
      </c>
      <c r="AC49">
        <v>0</v>
      </c>
    </row>
    <row r="50" spans="14:29" x14ac:dyDescent="0.3">
      <c r="N50">
        <v>0</v>
      </c>
      <c r="AC50">
        <v>0</v>
      </c>
    </row>
    <row r="51" spans="14:29" x14ac:dyDescent="0.3">
      <c r="N51">
        <v>178.5</v>
      </c>
      <c r="AC51">
        <v>178.5</v>
      </c>
    </row>
    <row r="52" spans="14:29" x14ac:dyDescent="0.3">
      <c r="N52">
        <v>513</v>
      </c>
      <c r="AC52">
        <v>513</v>
      </c>
    </row>
    <row r="53" spans="14:29" x14ac:dyDescent="0.3">
      <c r="N53">
        <v>644.80000000000007</v>
      </c>
      <c r="AC53">
        <v>644.80000000000007</v>
      </c>
    </row>
    <row r="54" spans="14:29" x14ac:dyDescent="0.3">
      <c r="N54">
        <v>3210.6000000000004</v>
      </c>
      <c r="AC54">
        <v>3210.6000000000004</v>
      </c>
    </row>
  </sheetData>
  <mergeCells count="4">
    <mergeCell ref="A1:A2"/>
    <mergeCell ref="B1:F1"/>
    <mergeCell ref="G1:I1"/>
    <mergeCell ref="J1:L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opLeftCell="T21" workbookViewId="0">
      <selection activeCell="AK43" sqref="AK43"/>
    </sheetView>
  </sheetViews>
  <sheetFormatPr defaultRowHeight="14.4" x14ac:dyDescent="0.3"/>
  <cols>
    <col min="1" max="1" width="18.33203125" customWidth="1"/>
  </cols>
  <sheetData>
    <row r="1" spans="1:29" ht="38.25" customHeight="1" x14ac:dyDescent="0.3">
      <c r="A1" s="234" t="s">
        <v>766</v>
      </c>
      <c r="B1" s="234" t="s">
        <v>767</v>
      </c>
      <c r="C1" s="234"/>
      <c r="D1" s="234"/>
      <c r="E1" s="234"/>
      <c r="F1" s="234"/>
      <c r="G1" s="234" t="s">
        <v>768</v>
      </c>
      <c r="H1" s="234"/>
      <c r="I1" s="234"/>
      <c r="J1" s="234" t="s">
        <v>769</v>
      </c>
      <c r="K1" s="234"/>
    </row>
    <row r="2" spans="1:29" ht="79.2" x14ac:dyDescent="0.3">
      <c r="A2" s="234"/>
      <c r="B2" s="1" t="s">
        <v>770</v>
      </c>
      <c r="C2" s="16" t="s">
        <v>771</v>
      </c>
      <c r="D2" s="16" t="s">
        <v>772</v>
      </c>
      <c r="E2" s="1" t="s">
        <v>773</v>
      </c>
      <c r="F2" s="1" t="s">
        <v>774</v>
      </c>
      <c r="G2" s="1" t="s">
        <v>775</v>
      </c>
      <c r="H2" s="1" t="s">
        <v>776</v>
      </c>
      <c r="I2" s="1" t="s">
        <v>777</v>
      </c>
      <c r="J2" s="1" t="s">
        <v>778</v>
      </c>
      <c r="K2" s="1" t="s">
        <v>779</v>
      </c>
      <c r="N2" s="15" t="s">
        <v>780</v>
      </c>
      <c r="Z2" s="14" t="s">
        <v>781</v>
      </c>
      <c r="AA2" s="16" t="s">
        <v>782</v>
      </c>
      <c r="AB2" s="16" t="s">
        <v>783</v>
      </c>
      <c r="AC2" s="15" t="s">
        <v>784</v>
      </c>
    </row>
    <row r="3" spans="1:29" x14ac:dyDescent="0.3">
      <c r="A3" s="2" t="s">
        <v>785</v>
      </c>
      <c r="B3" s="3">
        <v>54.7</v>
      </c>
      <c r="C3" s="3">
        <f>B3/2107</f>
        <v>2.5961082107261512E-2</v>
      </c>
      <c r="D3" s="3">
        <f>B3/3681</f>
        <v>1.4860092366204836E-2</v>
      </c>
      <c r="E3" s="3">
        <v>22.6</v>
      </c>
      <c r="F3" s="4">
        <v>77.3</v>
      </c>
      <c r="G3" s="3">
        <v>425</v>
      </c>
      <c r="H3" s="3">
        <v>728</v>
      </c>
      <c r="I3" s="4">
        <v>1153</v>
      </c>
      <c r="J3" s="3">
        <v>1412</v>
      </c>
      <c r="K3" s="4">
        <v>1412</v>
      </c>
      <c r="N3">
        <v>675.80000000000007</v>
      </c>
      <c r="Z3" s="3">
        <v>54.7</v>
      </c>
      <c r="AA3" s="3">
        <f>Z3/2107</f>
        <v>2.5961082107261512E-2</v>
      </c>
      <c r="AB3" s="3">
        <f>Z3/3681</f>
        <v>1.4860092366204836E-2</v>
      </c>
      <c r="AC3">
        <v>675.80000000000007</v>
      </c>
    </row>
    <row r="4" spans="1:29" x14ac:dyDescent="0.3">
      <c r="A4" s="2" t="s">
        <v>786</v>
      </c>
      <c r="B4" s="3">
        <v>60.8</v>
      </c>
      <c r="C4" s="3">
        <f t="shared" ref="C4:C54" si="0">B4/2107</f>
        <v>2.8856193640246795E-2</v>
      </c>
      <c r="D4" s="3">
        <f t="shared" ref="D4:D54" si="1">B4/3681</f>
        <v>1.6517250747079597E-2</v>
      </c>
      <c r="E4" s="3">
        <v>21.2</v>
      </c>
      <c r="F4" s="4">
        <v>82</v>
      </c>
      <c r="G4" s="3">
        <v>400</v>
      </c>
      <c r="H4" s="3">
        <v>797</v>
      </c>
      <c r="I4" s="4">
        <v>1197</v>
      </c>
      <c r="J4" s="3">
        <v>1337</v>
      </c>
      <c r="K4" s="4">
        <v>1337</v>
      </c>
      <c r="N4">
        <v>736.4</v>
      </c>
      <c r="Z4" s="3">
        <v>60.8</v>
      </c>
      <c r="AA4" s="3">
        <f t="shared" ref="AA4:AA54" si="2">Z4/2107</f>
        <v>2.8856193640246795E-2</v>
      </c>
      <c r="AB4" s="3">
        <f t="shared" ref="AB4:AB54" si="3">Z4/3681</f>
        <v>1.6517250747079597E-2</v>
      </c>
      <c r="AC4">
        <v>736.4</v>
      </c>
    </row>
    <row r="5" spans="1:29" x14ac:dyDescent="0.3">
      <c r="A5" s="2" t="s">
        <v>787</v>
      </c>
      <c r="B5" s="3">
        <v>44.2</v>
      </c>
      <c r="C5" s="3">
        <f t="shared" si="0"/>
        <v>2.0977693402942574E-2</v>
      </c>
      <c r="D5" s="3">
        <f t="shared" si="1"/>
        <v>1.2007606628633524E-2</v>
      </c>
      <c r="E5" s="3">
        <v>23.5</v>
      </c>
      <c r="F5" s="4">
        <v>67.7</v>
      </c>
      <c r="G5" s="3">
        <v>421</v>
      </c>
      <c r="H5" s="3">
        <v>765</v>
      </c>
      <c r="I5" s="4">
        <v>1186</v>
      </c>
      <c r="J5" s="3">
        <v>1412</v>
      </c>
      <c r="K5" s="4">
        <v>1412</v>
      </c>
      <c r="N5">
        <v>570.4</v>
      </c>
      <c r="Z5" s="3">
        <v>44.2</v>
      </c>
      <c r="AA5" s="3">
        <f t="shared" si="2"/>
        <v>2.0977693402942574E-2</v>
      </c>
      <c r="AB5" s="3">
        <f t="shared" si="3"/>
        <v>1.2007606628633524E-2</v>
      </c>
      <c r="AC5">
        <v>570.4</v>
      </c>
    </row>
    <row r="6" spans="1:29" x14ac:dyDescent="0.3">
      <c r="A6" s="2" t="s">
        <v>788</v>
      </c>
      <c r="B6" s="3">
        <v>17.3</v>
      </c>
      <c r="C6" s="3">
        <f t="shared" si="0"/>
        <v>8.2107261509254872E-3</v>
      </c>
      <c r="D6" s="3">
        <f t="shared" si="1"/>
        <v>4.6998098342841618E-3</v>
      </c>
      <c r="E6" s="3">
        <v>21.7</v>
      </c>
      <c r="F6" s="4">
        <v>39</v>
      </c>
      <c r="G6" s="3">
        <v>384</v>
      </c>
      <c r="H6" s="3">
        <v>923</v>
      </c>
      <c r="I6" s="4">
        <v>1307</v>
      </c>
      <c r="J6" s="3">
        <v>1234</v>
      </c>
      <c r="K6" s="4">
        <v>1234</v>
      </c>
      <c r="N6">
        <v>190</v>
      </c>
      <c r="Z6" s="3">
        <v>17.3</v>
      </c>
      <c r="AA6" s="3">
        <f t="shared" si="2"/>
        <v>8.2107261509254872E-3</v>
      </c>
      <c r="AB6" s="3">
        <f t="shared" si="3"/>
        <v>4.6998098342841618E-3</v>
      </c>
      <c r="AC6">
        <v>190</v>
      </c>
    </row>
    <row r="7" spans="1:29" x14ac:dyDescent="0.3">
      <c r="A7" s="2" t="s">
        <v>789</v>
      </c>
      <c r="B7" s="3"/>
      <c r="C7" s="3">
        <f t="shared" si="0"/>
        <v>0</v>
      </c>
      <c r="D7" s="3">
        <f t="shared" si="1"/>
        <v>0</v>
      </c>
      <c r="E7" s="3">
        <v>20.8</v>
      </c>
      <c r="F7" s="4">
        <v>20.8</v>
      </c>
      <c r="G7" s="3">
        <v>361</v>
      </c>
      <c r="H7" s="3">
        <v>823</v>
      </c>
      <c r="I7" s="4">
        <v>1184</v>
      </c>
      <c r="J7" s="3">
        <v>1138</v>
      </c>
      <c r="K7" s="4">
        <v>1138</v>
      </c>
      <c r="N7">
        <v>0</v>
      </c>
      <c r="Z7" s="3"/>
      <c r="AA7" s="3">
        <f t="shared" si="2"/>
        <v>0</v>
      </c>
      <c r="AB7" s="3">
        <f t="shared" si="3"/>
        <v>0</v>
      </c>
      <c r="AC7">
        <v>0</v>
      </c>
    </row>
    <row r="8" spans="1:29" x14ac:dyDescent="0.3">
      <c r="A8" s="2" t="s">
        <v>790</v>
      </c>
      <c r="B8" s="3"/>
      <c r="C8" s="3">
        <f t="shared" si="0"/>
        <v>0</v>
      </c>
      <c r="D8" s="3">
        <f t="shared" si="1"/>
        <v>0</v>
      </c>
      <c r="E8" s="3">
        <v>18.2</v>
      </c>
      <c r="F8" s="4">
        <v>18.2</v>
      </c>
      <c r="G8" s="3">
        <v>321</v>
      </c>
      <c r="H8" s="3">
        <v>1045</v>
      </c>
      <c r="I8" s="4">
        <v>1366</v>
      </c>
      <c r="J8" s="3">
        <v>1102</v>
      </c>
      <c r="K8" s="4">
        <v>1102</v>
      </c>
      <c r="N8">
        <v>0</v>
      </c>
      <c r="Z8" s="3"/>
      <c r="AA8" s="3">
        <f t="shared" si="2"/>
        <v>0</v>
      </c>
      <c r="AB8" s="3">
        <f t="shared" si="3"/>
        <v>0</v>
      </c>
      <c r="AC8">
        <v>0</v>
      </c>
    </row>
    <row r="9" spans="1:29" x14ac:dyDescent="0.3">
      <c r="A9" s="2" t="s">
        <v>791</v>
      </c>
      <c r="B9" s="3"/>
      <c r="C9" s="3">
        <f t="shared" si="0"/>
        <v>0</v>
      </c>
      <c r="D9" s="3">
        <f t="shared" si="1"/>
        <v>0</v>
      </c>
      <c r="E9" s="3">
        <v>18.3</v>
      </c>
      <c r="F9" s="4">
        <v>18.3</v>
      </c>
      <c r="G9" s="3">
        <v>299</v>
      </c>
      <c r="H9" s="3">
        <v>741</v>
      </c>
      <c r="I9" s="4">
        <v>1040</v>
      </c>
      <c r="J9" s="3">
        <v>1138</v>
      </c>
      <c r="K9" s="4">
        <v>1138</v>
      </c>
      <c r="N9">
        <v>0</v>
      </c>
      <c r="Z9" s="3"/>
      <c r="AA9" s="3">
        <f t="shared" si="2"/>
        <v>0</v>
      </c>
      <c r="AB9" s="3">
        <f t="shared" si="3"/>
        <v>0</v>
      </c>
      <c r="AC9">
        <v>0</v>
      </c>
    </row>
    <row r="10" spans="1:29" x14ac:dyDescent="0.3">
      <c r="A10" s="2" t="s">
        <v>792</v>
      </c>
      <c r="B10" s="3"/>
      <c r="C10" s="3">
        <f t="shared" si="0"/>
        <v>0</v>
      </c>
      <c r="D10" s="3">
        <f t="shared" si="1"/>
        <v>0</v>
      </c>
      <c r="E10" s="3">
        <v>10.6</v>
      </c>
      <c r="F10" s="4">
        <v>10.6</v>
      </c>
      <c r="G10" s="3">
        <v>374</v>
      </c>
      <c r="H10" s="3">
        <v>1010</v>
      </c>
      <c r="I10" s="4">
        <v>1384</v>
      </c>
      <c r="J10" s="3">
        <v>1138</v>
      </c>
      <c r="K10" s="4">
        <v>1138</v>
      </c>
      <c r="N10">
        <v>0</v>
      </c>
      <c r="Z10" s="3"/>
      <c r="AA10" s="3">
        <f t="shared" si="2"/>
        <v>0</v>
      </c>
      <c r="AB10" s="3">
        <f t="shared" si="3"/>
        <v>0</v>
      </c>
      <c r="AC10">
        <v>0</v>
      </c>
    </row>
    <row r="11" spans="1:29" x14ac:dyDescent="0.3">
      <c r="A11" s="2" t="s">
        <v>793</v>
      </c>
      <c r="B11" s="3"/>
      <c r="C11" s="3">
        <f t="shared" si="0"/>
        <v>0</v>
      </c>
      <c r="D11" s="3">
        <f t="shared" si="1"/>
        <v>0</v>
      </c>
      <c r="E11" s="3">
        <v>20.8</v>
      </c>
      <c r="F11" s="4">
        <v>20.8</v>
      </c>
      <c r="G11" s="3">
        <v>348</v>
      </c>
      <c r="H11" s="3">
        <v>819</v>
      </c>
      <c r="I11" s="4">
        <v>1167</v>
      </c>
      <c r="J11" s="3">
        <v>1232</v>
      </c>
      <c r="K11" s="4">
        <v>1232</v>
      </c>
      <c r="N11">
        <v>0</v>
      </c>
      <c r="Z11" s="3"/>
      <c r="AA11" s="3">
        <f t="shared" si="2"/>
        <v>0</v>
      </c>
      <c r="AB11" s="3">
        <f t="shared" si="3"/>
        <v>0</v>
      </c>
      <c r="AC11">
        <v>0</v>
      </c>
    </row>
    <row r="12" spans="1:29" x14ac:dyDescent="0.3">
      <c r="A12" s="2" t="s">
        <v>794</v>
      </c>
      <c r="B12" s="3">
        <v>14.7</v>
      </c>
      <c r="C12" s="3">
        <f t="shared" si="0"/>
        <v>6.9767441860465115E-3</v>
      </c>
      <c r="D12" s="3">
        <f t="shared" si="1"/>
        <v>3.9934800325998367E-3</v>
      </c>
      <c r="E12" s="3">
        <v>20.7</v>
      </c>
      <c r="F12" s="4">
        <v>35.4</v>
      </c>
      <c r="G12" s="3">
        <v>381</v>
      </c>
      <c r="H12" s="3">
        <v>851</v>
      </c>
      <c r="I12" s="4">
        <v>1232</v>
      </c>
      <c r="J12" s="3">
        <v>1398</v>
      </c>
      <c r="K12" s="4">
        <v>1398</v>
      </c>
      <c r="N12">
        <v>202.3</v>
      </c>
      <c r="Z12" s="3">
        <v>14.7</v>
      </c>
      <c r="AA12" s="3">
        <f t="shared" si="2"/>
        <v>6.9767441860465115E-3</v>
      </c>
      <c r="AB12" s="3">
        <f t="shared" si="3"/>
        <v>3.9934800325998367E-3</v>
      </c>
      <c r="AC12">
        <v>202.3</v>
      </c>
    </row>
    <row r="13" spans="1:29" x14ac:dyDescent="0.3">
      <c r="A13" s="2" t="s">
        <v>795</v>
      </c>
      <c r="B13" s="3">
        <v>36.200000000000003</v>
      </c>
      <c r="C13" s="3">
        <f t="shared" si="0"/>
        <v>1.7180825818699574E-2</v>
      </c>
      <c r="D13" s="3">
        <f t="shared" si="1"/>
        <v>9.8342841619125237E-3</v>
      </c>
      <c r="E13" s="3">
        <v>22.4</v>
      </c>
      <c r="F13" s="4">
        <v>58.6</v>
      </c>
      <c r="G13" s="3">
        <v>350</v>
      </c>
      <c r="H13" s="3">
        <v>1019</v>
      </c>
      <c r="I13" s="4">
        <v>1369</v>
      </c>
      <c r="J13" s="3">
        <v>1345</v>
      </c>
      <c r="K13" s="4">
        <v>1345</v>
      </c>
      <c r="N13">
        <v>471</v>
      </c>
      <c r="Z13" s="3">
        <v>36.200000000000003</v>
      </c>
      <c r="AA13" s="3">
        <f t="shared" si="2"/>
        <v>1.7180825818699574E-2</v>
      </c>
      <c r="AB13" s="3">
        <f t="shared" si="3"/>
        <v>9.8342841619125237E-3</v>
      </c>
      <c r="AC13">
        <v>471</v>
      </c>
    </row>
    <row r="14" spans="1:29" x14ac:dyDescent="0.3">
      <c r="A14" s="2" t="s">
        <v>796</v>
      </c>
      <c r="B14" s="3">
        <v>36.799999999999997</v>
      </c>
      <c r="C14" s="3">
        <f t="shared" si="0"/>
        <v>1.7465590887517795E-2</v>
      </c>
      <c r="D14" s="3">
        <f t="shared" si="1"/>
        <v>9.9972833469165988E-3</v>
      </c>
      <c r="E14" s="3">
        <v>23.6</v>
      </c>
      <c r="F14" s="4">
        <v>60.4</v>
      </c>
      <c r="G14" s="3">
        <v>378</v>
      </c>
      <c r="H14" s="3">
        <v>882</v>
      </c>
      <c r="I14" s="4">
        <v>1260</v>
      </c>
      <c r="J14" s="3">
        <v>1415</v>
      </c>
      <c r="K14" s="4">
        <v>1415</v>
      </c>
      <c r="N14">
        <v>523.9</v>
      </c>
      <c r="Z14" s="3">
        <v>36.799999999999997</v>
      </c>
      <c r="AA14" s="3">
        <f t="shared" si="2"/>
        <v>1.7465590887517795E-2</v>
      </c>
      <c r="AB14" s="3">
        <f t="shared" si="3"/>
        <v>9.9972833469165988E-3</v>
      </c>
      <c r="AC14">
        <v>523.9</v>
      </c>
    </row>
    <row r="15" spans="1:29" x14ac:dyDescent="0.3">
      <c r="A15" s="5" t="s">
        <v>797</v>
      </c>
      <c r="B15" s="6">
        <v>264.7</v>
      </c>
      <c r="C15" s="3">
        <f t="shared" si="0"/>
        <v>0.12562885619364025</v>
      </c>
      <c r="D15" s="3">
        <f t="shared" si="1"/>
        <v>7.1909807117631078E-2</v>
      </c>
      <c r="E15" s="6">
        <v>244.4</v>
      </c>
      <c r="F15" s="6">
        <v>509.1</v>
      </c>
      <c r="G15" s="6">
        <v>4442</v>
      </c>
      <c r="H15" s="6">
        <v>10403</v>
      </c>
      <c r="I15" s="6">
        <v>14845</v>
      </c>
      <c r="J15" s="6">
        <v>15301</v>
      </c>
      <c r="K15" s="6">
        <v>15301</v>
      </c>
      <c r="N15">
        <v>3369.8</v>
      </c>
      <c r="Z15" s="6"/>
      <c r="AA15" s="3">
        <f t="shared" si="2"/>
        <v>0</v>
      </c>
      <c r="AB15" s="3">
        <f t="shared" si="3"/>
        <v>0</v>
      </c>
    </row>
    <row r="16" spans="1:29" x14ac:dyDescent="0.3">
      <c r="A16" s="2" t="s">
        <v>798</v>
      </c>
      <c r="B16" s="3">
        <v>57.1</v>
      </c>
      <c r="C16" s="3">
        <f t="shared" si="0"/>
        <v>2.7100142382534411E-2</v>
      </c>
      <c r="D16" s="3">
        <f t="shared" si="1"/>
        <v>1.5512089106221136E-2</v>
      </c>
      <c r="E16" s="3">
        <v>22.6</v>
      </c>
      <c r="F16" s="4">
        <v>79.7</v>
      </c>
      <c r="G16" s="3">
        <v>348</v>
      </c>
      <c r="H16" s="3">
        <v>946</v>
      </c>
      <c r="I16" s="4">
        <v>1294</v>
      </c>
      <c r="J16" s="3">
        <v>1412</v>
      </c>
      <c r="K16" s="4">
        <v>1412</v>
      </c>
      <c r="N16">
        <v>719.19999999999993</v>
      </c>
      <c r="Z16" s="3">
        <v>57.1</v>
      </c>
      <c r="AA16" s="3">
        <f t="shared" si="2"/>
        <v>2.7100142382534411E-2</v>
      </c>
      <c r="AB16" s="3">
        <f t="shared" si="3"/>
        <v>1.5512089106221136E-2</v>
      </c>
      <c r="AC16">
        <v>719.19999999999993</v>
      </c>
    </row>
    <row r="17" spans="1:29" x14ac:dyDescent="0.3">
      <c r="A17" s="2" t="s">
        <v>799</v>
      </c>
      <c r="B17" s="3">
        <v>66.900000000000006</v>
      </c>
      <c r="C17" s="3">
        <f t="shared" si="0"/>
        <v>3.1751305173232089E-2</v>
      </c>
      <c r="D17" s="3">
        <f t="shared" si="1"/>
        <v>1.8174409127954361E-2</v>
      </c>
      <c r="E17" s="3">
        <v>21.4</v>
      </c>
      <c r="F17" s="4">
        <v>88.3</v>
      </c>
      <c r="G17" s="3">
        <v>371</v>
      </c>
      <c r="H17" s="3">
        <v>814</v>
      </c>
      <c r="I17" s="4">
        <v>1185</v>
      </c>
      <c r="J17" s="3">
        <v>1337</v>
      </c>
      <c r="K17" s="4">
        <v>1337</v>
      </c>
      <c r="N17">
        <v>838.09999999999991</v>
      </c>
      <c r="Z17" s="3">
        <v>66.900000000000006</v>
      </c>
      <c r="AA17" s="3">
        <f t="shared" si="2"/>
        <v>3.1751305173232089E-2</v>
      </c>
      <c r="AB17" s="3">
        <f t="shared" si="3"/>
        <v>1.8174409127954361E-2</v>
      </c>
      <c r="AC17">
        <v>838.09999999999991</v>
      </c>
    </row>
    <row r="18" spans="1:29" x14ac:dyDescent="0.3">
      <c r="A18" s="2" t="s">
        <v>800</v>
      </c>
      <c r="B18" s="3">
        <v>40.6</v>
      </c>
      <c r="C18" s="3">
        <f t="shared" si="0"/>
        <v>1.9269102990033222E-2</v>
      </c>
      <c r="D18" s="3">
        <f t="shared" si="1"/>
        <v>1.1029611518609074E-2</v>
      </c>
      <c r="E18" s="3">
        <v>21.6</v>
      </c>
      <c r="F18" s="4">
        <v>62.2</v>
      </c>
      <c r="G18" s="3">
        <v>332</v>
      </c>
      <c r="H18" s="3">
        <v>447</v>
      </c>
      <c r="I18" s="4">
        <v>779</v>
      </c>
      <c r="J18" s="3">
        <v>1234</v>
      </c>
      <c r="K18" s="4">
        <v>1234</v>
      </c>
      <c r="N18">
        <v>530.1</v>
      </c>
      <c r="Z18" s="3">
        <v>40.6</v>
      </c>
      <c r="AA18" s="3">
        <f t="shared" si="2"/>
        <v>1.9269102990033222E-2</v>
      </c>
      <c r="AB18" s="3">
        <f t="shared" si="3"/>
        <v>1.1029611518609074E-2</v>
      </c>
      <c r="AC18">
        <v>530.1</v>
      </c>
    </row>
    <row r="19" spans="1:29" x14ac:dyDescent="0.3">
      <c r="A19" s="2" t="s">
        <v>801</v>
      </c>
      <c r="B19" s="3">
        <v>15.1</v>
      </c>
      <c r="C19" s="3">
        <f t="shared" si="0"/>
        <v>7.1665875652586614E-3</v>
      </c>
      <c r="D19" s="3">
        <f t="shared" si="1"/>
        <v>4.1021461559358867E-3</v>
      </c>
      <c r="E19" s="3">
        <v>20.6</v>
      </c>
      <c r="F19" s="4">
        <v>35.700000000000003</v>
      </c>
      <c r="G19" s="3">
        <v>342</v>
      </c>
      <c r="H19" s="3">
        <v>423</v>
      </c>
      <c r="I19" s="4">
        <v>765</v>
      </c>
      <c r="J19" s="3">
        <v>1139</v>
      </c>
      <c r="K19" s="4">
        <v>1139</v>
      </c>
      <c r="N19">
        <v>118.80000000000001</v>
      </c>
      <c r="Z19" s="3">
        <v>15.1</v>
      </c>
      <c r="AA19" s="3">
        <f t="shared" si="2"/>
        <v>7.1665875652586614E-3</v>
      </c>
      <c r="AB19" s="3">
        <f t="shared" si="3"/>
        <v>4.1021461559358867E-3</v>
      </c>
      <c r="AC19">
        <v>118.80000000000001</v>
      </c>
    </row>
    <row r="20" spans="1:29" x14ac:dyDescent="0.3">
      <c r="A20" s="2" t="s">
        <v>802</v>
      </c>
      <c r="B20" s="3"/>
      <c r="C20" s="3">
        <f t="shared" si="0"/>
        <v>0</v>
      </c>
      <c r="D20" s="3">
        <f t="shared" si="1"/>
        <v>0</v>
      </c>
      <c r="E20" s="3">
        <v>9.8000000000000007</v>
      </c>
      <c r="F20" s="4">
        <v>9.8000000000000007</v>
      </c>
      <c r="G20" s="3">
        <v>319</v>
      </c>
      <c r="H20" s="3">
        <v>764</v>
      </c>
      <c r="I20" s="4">
        <v>1083</v>
      </c>
      <c r="J20" s="3">
        <v>1100</v>
      </c>
      <c r="K20" s="4">
        <v>1100</v>
      </c>
      <c r="N20">
        <v>0</v>
      </c>
      <c r="Z20" s="3"/>
      <c r="AA20" s="3">
        <f t="shared" si="2"/>
        <v>0</v>
      </c>
      <c r="AB20" s="3">
        <f t="shared" si="3"/>
        <v>0</v>
      </c>
      <c r="AC20">
        <v>0</v>
      </c>
    </row>
    <row r="21" spans="1:29" x14ac:dyDescent="0.3">
      <c r="A21" s="2" t="s">
        <v>803</v>
      </c>
      <c r="B21" s="3"/>
      <c r="C21" s="3">
        <f t="shared" si="0"/>
        <v>0</v>
      </c>
      <c r="D21" s="3">
        <f t="shared" si="1"/>
        <v>0</v>
      </c>
      <c r="E21" s="3">
        <v>21</v>
      </c>
      <c r="F21" s="4">
        <v>21</v>
      </c>
      <c r="G21" s="3">
        <v>330</v>
      </c>
      <c r="H21" s="3">
        <v>377</v>
      </c>
      <c r="I21" s="4">
        <v>707</v>
      </c>
      <c r="J21" s="3">
        <v>1138</v>
      </c>
      <c r="K21" s="4">
        <v>1138</v>
      </c>
      <c r="N21">
        <v>0</v>
      </c>
      <c r="Z21" s="3"/>
      <c r="AA21" s="3">
        <f t="shared" si="2"/>
        <v>0</v>
      </c>
      <c r="AB21" s="3">
        <f t="shared" si="3"/>
        <v>0</v>
      </c>
      <c r="AC21">
        <v>0</v>
      </c>
    </row>
    <row r="22" spans="1:29" x14ac:dyDescent="0.3">
      <c r="A22" s="2" t="s">
        <v>804</v>
      </c>
      <c r="B22" s="3"/>
      <c r="C22" s="3">
        <f t="shared" si="0"/>
        <v>0</v>
      </c>
      <c r="D22" s="3">
        <f t="shared" si="1"/>
        <v>0</v>
      </c>
      <c r="E22" s="3">
        <v>14.2</v>
      </c>
      <c r="F22" s="4">
        <v>14.2</v>
      </c>
      <c r="G22" s="3">
        <v>249</v>
      </c>
      <c r="H22" s="3">
        <v>506</v>
      </c>
      <c r="I22" s="4">
        <v>755</v>
      </c>
      <c r="J22" s="3">
        <v>1138</v>
      </c>
      <c r="K22" s="4">
        <v>1138</v>
      </c>
      <c r="N22">
        <v>0</v>
      </c>
      <c r="Z22" s="3"/>
      <c r="AA22" s="3">
        <f t="shared" si="2"/>
        <v>0</v>
      </c>
      <c r="AB22" s="3">
        <f t="shared" si="3"/>
        <v>0</v>
      </c>
      <c r="AC22">
        <v>0</v>
      </c>
    </row>
    <row r="23" spans="1:29" x14ac:dyDescent="0.3">
      <c r="A23" s="2" t="s">
        <v>805</v>
      </c>
      <c r="B23" s="3"/>
      <c r="C23" s="3">
        <f t="shared" si="0"/>
        <v>0</v>
      </c>
      <c r="D23" s="3">
        <f t="shared" si="1"/>
        <v>0</v>
      </c>
      <c r="E23" s="3">
        <v>9</v>
      </c>
      <c r="F23" s="4">
        <v>9</v>
      </c>
      <c r="G23" s="3">
        <v>193</v>
      </c>
      <c r="H23" s="3">
        <v>492</v>
      </c>
      <c r="I23" s="4">
        <v>685</v>
      </c>
      <c r="J23" s="3">
        <v>1138</v>
      </c>
      <c r="K23" s="4">
        <v>1138</v>
      </c>
      <c r="N23">
        <v>0</v>
      </c>
      <c r="Z23" s="3"/>
      <c r="AA23" s="3">
        <f t="shared" si="2"/>
        <v>0</v>
      </c>
      <c r="AB23" s="3">
        <f t="shared" si="3"/>
        <v>0</v>
      </c>
      <c r="AC23">
        <v>0</v>
      </c>
    </row>
    <row r="24" spans="1:29" x14ac:dyDescent="0.3">
      <c r="A24" s="2" t="s">
        <v>806</v>
      </c>
      <c r="B24" s="3"/>
      <c r="C24" s="3">
        <f t="shared" si="0"/>
        <v>0</v>
      </c>
      <c r="D24" s="3">
        <f t="shared" si="1"/>
        <v>0</v>
      </c>
      <c r="E24" s="3">
        <v>19.5</v>
      </c>
      <c r="F24" s="4">
        <v>19.5</v>
      </c>
      <c r="G24" s="3">
        <v>262</v>
      </c>
      <c r="H24" s="3">
        <v>522</v>
      </c>
      <c r="I24" s="4">
        <v>784</v>
      </c>
      <c r="J24" s="3">
        <v>1252</v>
      </c>
      <c r="K24" s="4">
        <v>1252</v>
      </c>
      <c r="N24">
        <v>0</v>
      </c>
      <c r="Z24" s="3"/>
      <c r="AA24" s="3">
        <f t="shared" si="2"/>
        <v>0</v>
      </c>
      <c r="AB24" s="3">
        <f t="shared" si="3"/>
        <v>0</v>
      </c>
      <c r="AC24">
        <v>0</v>
      </c>
    </row>
    <row r="25" spans="1:29" x14ac:dyDescent="0.3">
      <c r="A25" s="2" t="s">
        <v>807</v>
      </c>
      <c r="B25" s="3">
        <v>16</v>
      </c>
      <c r="C25" s="3">
        <f t="shared" si="0"/>
        <v>7.5937351684859994E-3</v>
      </c>
      <c r="D25" s="3">
        <f t="shared" si="1"/>
        <v>4.3466449334419992E-3</v>
      </c>
      <c r="E25" s="3">
        <v>19.7</v>
      </c>
      <c r="F25" s="4">
        <v>35.700000000000003</v>
      </c>
      <c r="G25" s="3">
        <v>304</v>
      </c>
      <c r="H25" s="3">
        <v>752</v>
      </c>
      <c r="I25" s="4">
        <v>1056</v>
      </c>
      <c r="J25" s="3">
        <v>1398</v>
      </c>
      <c r="K25" s="4">
        <v>1398</v>
      </c>
      <c r="N25">
        <v>187</v>
      </c>
      <c r="Z25" s="3">
        <v>16</v>
      </c>
      <c r="AA25" s="3">
        <f t="shared" si="2"/>
        <v>7.5937351684859994E-3</v>
      </c>
      <c r="AB25" s="3">
        <f t="shared" si="3"/>
        <v>4.3466449334419992E-3</v>
      </c>
      <c r="AC25">
        <v>187</v>
      </c>
    </row>
    <row r="26" spans="1:29" x14ac:dyDescent="0.3">
      <c r="A26" s="2" t="s">
        <v>808</v>
      </c>
      <c r="B26" s="3">
        <v>40.6</v>
      </c>
      <c r="C26" s="3">
        <f t="shared" si="0"/>
        <v>1.9269102990033222E-2</v>
      </c>
      <c r="D26" s="3">
        <f t="shared" si="1"/>
        <v>1.1029611518609074E-2</v>
      </c>
      <c r="E26" s="3">
        <v>18.600000000000001</v>
      </c>
      <c r="F26" s="4">
        <v>59.2</v>
      </c>
      <c r="G26" s="3">
        <v>338</v>
      </c>
      <c r="H26" s="3">
        <v>806</v>
      </c>
      <c r="I26" s="4">
        <v>1144</v>
      </c>
      <c r="J26" s="3">
        <v>1365</v>
      </c>
      <c r="K26" s="4">
        <v>1365</v>
      </c>
      <c r="N26">
        <v>435</v>
      </c>
      <c r="Z26" s="3">
        <v>40.6</v>
      </c>
      <c r="AA26" s="3">
        <f t="shared" si="2"/>
        <v>1.9269102990033222E-2</v>
      </c>
      <c r="AB26" s="3">
        <f t="shared" si="3"/>
        <v>1.1029611518609074E-2</v>
      </c>
      <c r="AC26">
        <v>435</v>
      </c>
    </row>
    <row r="27" spans="1:29" x14ac:dyDescent="0.3">
      <c r="A27" s="2" t="s">
        <v>809</v>
      </c>
      <c r="B27" s="3">
        <v>66.2</v>
      </c>
      <c r="C27" s="3">
        <f t="shared" si="0"/>
        <v>3.1419079259610821E-2</v>
      </c>
      <c r="D27" s="3">
        <f t="shared" si="1"/>
        <v>1.7984243412116272E-2</v>
      </c>
      <c r="E27" s="3">
        <v>20</v>
      </c>
      <c r="F27" s="4">
        <v>86.2</v>
      </c>
      <c r="G27" s="3">
        <v>342</v>
      </c>
      <c r="H27" s="3">
        <v>576</v>
      </c>
      <c r="I27" s="4">
        <v>918</v>
      </c>
      <c r="J27" s="3">
        <v>1415</v>
      </c>
      <c r="K27" s="4">
        <v>1415</v>
      </c>
      <c r="N27">
        <v>734.69999999999993</v>
      </c>
      <c r="Z27" s="3">
        <v>66.2</v>
      </c>
      <c r="AA27" s="3">
        <f t="shared" si="2"/>
        <v>3.1419079259610821E-2</v>
      </c>
      <c r="AB27" s="3">
        <f t="shared" si="3"/>
        <v>1.7984243412116272E-2</v>
      </c>
      <c r="AC27">
        <v>734.69999999999993</v>
      </c>
    </row>
    <row r="28" spans="1:29" x14ac:dyDescent="0.3">
      <c r="A28" s="5" t="s">
        <v>810</v>
      </c>
      <c r="B28" s="6">
        <v>302.5</v>
      </c>
      <c r="C28" s="3">
        <f t="shared" si="0"/>
        <v>0.14356905552918842</v>
      </c>
      <c r="D28" s="3">
        <f t="shared" si="1"/>
        <v>8.2178755772887802E-2</v>
      </c>
      <c r="E28" s="6">
        <v>218</v>
      </c>
      <c r="F28" s="6">
        <v>520.5</v>
      </c>
      <c r="G28" s="6">
        <v>3730</v>
      </c>
      <c r="H28" s="6">
        <v>7425</v>
      </c>
      <c r="I28" s="6">
        <v>11155</v>
      </c>
      <c r="J28" s="6">
        <v>15066</v>
      </c>
      <c r="K28" s="6">
        <v>15066</v>
      </c>
      <c r="N28">
        <v>3562.8999999999996</v>
      </c>
      <c r="Z28" s="6"/>
      <c r="AA28" s="3">
        <f t="shared" si="2"/>
        <v>0</v>
      </c>
      <c r="AB28" s="3">
        <f t="shared" si="3"/>
        <v>0</v>
      </c>
    </row>
    <row r="29" spans="1:29" x14ac:dyDescent="0.3">
      <c r="A29" s="2" t="s">
        <v>811</v>
      </c>
      <c r="B29" s="3">
        <v>71.3</v>
      </c>
      <c r="C29" s="3">
        <f t="shared" si="0"/>
        <v>3.383958234456573E-2</v>
      </c>
      <c r="D29" s="3">
        <f t="shared" si="1"/>
        <v>1.9369736484650908E-2</v>
      </c>
      <c r="E29" s="3">
        <v>21.7</v>
      </c>
      <c r="F29" s="4">
        <v>93</v>
      </c>
      <c r="G29" s="3">
        <v>324</v>
      </c>
      <c r="H29" s="3">
        <v>512</v>
      </c>
      <c r="I29" s="4">
        <v>836</v>
      </c>
      <c r="J29" s="3">
        <v>1402</v>
      </c>
      <c r="K29" s="4">
        <v>1402</v>
      </c>
      <c r="N29">
        <v>790.5</v>
      </c>
      <c r="Z29" s="3">
        <v>71.3</v>
      </c>
      <c r="AA29" s="3">
        <f t="shared" si="2"/>
        <v>3.383958234456573E-2</v>
      </c>
      <c r="AB29" s="3">
        <f t="shared" si="3"/>
        <v>1.9369736484650908E-2</v>
      </c>
      <c r="AC29">
        <v>790.5</v>
      </c>
    </row>
    <row r="30" spans="1:29" x14ac:dyDescent="0.3">
      <c r="A30" s="2" t="s">
        <v>812</v>
      </c>
      <c r="B30" s="3">
        <v>50.6</v>
      </c>
      <c r="C30" s="3">
        <f t="shared" si="0"/>
        <v>2.4015187470336971E-2</v>
      </c>
      <c r="D30" s="3">
        <f t="shared" si="1"/>
        <v>1.3746264602010323E-2</v>
      </c>
      <c r="E30" s="3">
        <v>17.7</v>
      </c>
      <c r="F30" s="4">
        <v>68.3</v>
      </c>
      <c r="G30" s="3">
        <v>316</v>
      </c>
      <c r="H30" s="3">
        <v>640</v>
      </c>
      <c r="I30" s="4">
        <v>956</v>
      </c>
      <c r="J30" s="3">
        <v>1337</v>
      </c>
      <c r="K30" s="4">
        <v>1337</v>
      </c>
      <c r="N30">
        <v>557.19999999999993</v>
      </c>
      <c r="Z30" s="3">
        <v>50.6</v>
      </c>
      <c r="AA30" s="3">
        <f t="shared" si="2"/>
        <v>2.4015187470336971E-2</v>
      </c>
      <c r="AB30" s="3">
        <f t="shared" si="3"/>
        <v>1.3746264602010323E-2</v>
      </c>
      <c r="AC30">
        <v>557.19999999999993</v>
      </c>
    </row>
    <row r="31" spans="1:29" x14ac:dyDescent="0.3">
      <c r="A31" s="2" t="s">
        <v>813</v>
      </c>
      <c r="B31" s="3">
        <v>62.6</v>
      </c>
      <c r="C31" s="3">
        <f t="shared" si="0"/>
        <v>2.9710488846701473E-2</v>
      </c>
      <c r="D31" s="3">
        <f t="shared" si="1"/>
        <v>1.7006248302091822E-2</v>
      </c>
      <c r="E31" s="3">
        <v>20.5</v>
      </c>
      <c r="F31" s="4">
        <v>83.1</v>
      </c>
      <c r="G31" s="3">
        <v>289</v>
      </c>
      <c r="H31" s="3">
        <v>641</v>
      </c>
      <c r="I31" s="4">
        <v>930</v>
      </c>
      <c r="J31" s="3">
        <v>1412</v>
      </c>
      <c r="K31" s="4">
        <v>1412</v>
      </c>
      <c r="N31">
        <v>713</v>
      </c>
      <c r="Z31" s="3">
        <v>62.6</v>
      </c>
      <c r="AA31" s="3">
        <f t="shared" si="2"/>
        <v>2.9710488846701473E-2</v>
      </c>
      <c r="AB31" s="3">
        <f t="shared" si="3"/>
        <v>1.7006248302091822E-2</v>
      </c>
      <c r="AC31">
        <v>713</v>
      </c>
    </row>
    <row r="32" spans="1:29" x14ac:dyDescent="0.3">
      <c r="A32" s="2" t="s">
        <v>814</v>
      </c>
      <c r="B32" s="3">
        <v>22.7</v>
      </c>
      <c r="C32" s="3">
        <f t="shared" si="0"/>
        <v>1.0773611770289512E-2</v>
      </c>
      <c r="D32" s="3">
        <f t="shared" si="1"/>
        <v>6.1668024993208363E-3</v>
      </c>
      <c r="E32" s="3">
        <v>18.3</v>
      </c>
      <c r="F32" s="4">
        <v>41</v>
      </c>
      <c r="G32" s="3">
        <v>295</v>
      </c>
      <c r="H32" s="3">
        <v>653</v>
      </c>
      <c r="I32" s="4">
        <v>948</v>
      </c>
      <c r="J32" s="3">
        <v>1234</v>
      </c>
      <c r="K32" s="4">
        <v>1234</v>
      </c>
      <c r="N32">
        <v>188.7</v>
      </c>
      <c r="Z32" s="3">
        <v>22.7</v>
      </c>
      <c r="AA32" s="3">
        <f t="shared" si="2"/>
        <v>1.0773611770289512E-2</v>
      </c>
      <c r="AB32" s="3">
        <f t="shared" si="3"/>
        <v>6.1668024993208363E-3</v>
      </c>
      <c r="AC32">
        <v>188.7</v>
      </c>
    </row>
    <row r="33" spans="1:29" x14ac:dyDescent="0.3">
      <c r="A33" s="2" t="s">
        <v>815</v>
      </c>
      <c r="B33" s="3"/>
      <c r="C33" s="3">
        <f t="shared" si="0"/>
        <v>0</v>
      </c>
      <c r="D33" s="3">
        <f t="shared" si="1"/>
        <v>0</v>
      </c>
      <c r="E33" s="3">
        <v>16.399999999999999</v>
      </c>
      <c r="F33" s="4">
        <v>16.399999999999999</v>
      </c>
      <c r="G33" s="3">
        <v>311</v>
      </c>
      <c r="H33" s="3">
        <v>664</v>
      </c>
      <c r="I33" s="4">
        <v>975</v>
      </c>
      <c r="J33" s="3">
        <v>1139</v>
      </c>
      <c r="K33" s="4">
        <v>1139</v>
      </c>
      <c r="N33">
        <v>0</v>
      </c>
      <c r="Z33" s="3"/>
      <c r="AA33" s="3">
        <f t="shared" si="2"/>
        <v>0</v>
      </c>
      <c r="AB33" s="3">
        <f t="shared" si="3"/>
        <v>0</v>
      </c>
      <c r="AC33">
        <v>0</v>
      </c>
    </row>
    <row r="34" spans="1:29" x14ac:dyDescent="0.3">
      <c r="A34" s="2" t="s">
        <v>816</v>
      </c>
      <c r="B34" s="3"/>
      <c r="C34" s="3">
        <f t="shared" si="0"/>
        <v>0</v>
      </c>
      <c r="D34" s="3">
        <f t="shared" si="1"/>
        <v>0</v>
      </c>
      <c r="E34" s="3">
        <v>14.9</v>
      </c>
      <c r="F34" s="4">
        <v>14.9</v>
      </c>
      <c r="G34" s="3">
        <v>315</v>
      </c>
      <c r="H34" s="3">
        <v>571</v>
      </c>
      <c r="I34" s="4">
        <v>886</v>
      </c>
      <c r="J34" s="3">
        <v>1103</v>
      </c>
      <c r="K34" s="4">
        <v>1103</v>
      </c>
      <c r="N34">
        <v>0</v>
      </c>
      <c r="Z34" s="3"/>
      <c r="AA34" s="3">
        <f t="shared" si="2"/>
        <v>0</v>
      </c>
      <c r="AB34" s="3">
        <f t="shared" si="3"/>
        <v>0</v>
      </c>
      <c r="AC34">
        <v>0</v>
      </c>
    </row>
    <row r="35" spans="1:29" x14ac:dyDescent="0.3">
      <c r="A35" s="2" t="s">
        <v>817</v>
      </c>
      <c r="B35" s="3"/>
      <c r="C35" s="3">
        <f t="shared" si="0"/>
        <v>0</v>
      </c>
      <c r="D35" s="3">
        <f t="shared" si="1"/>
        <v>0</v>
      </c>
      <c r="E35" s="3">
        <v>14.9</v>
      </c>
      <c r="F35" s="4">
        <v>14.9</v>
      </c>
      <c r="G35" s="3"/>
      <c r="H35" s="3"/>
      <c r="I35" s="4">
        <v>0</v>
      </c>
      <c r="J35" s="3">
        <v>1139</v>
      </c>
      <c r="K35" s="4">
        <v>1139</v>
      </c>
      <c r="N35">
        <v>0</v>
      </c>
      <c r="Z35" s="3"/>
      <c r="AA35" s="3">
        <f t="shared" si="2"/>
        <v>0</v>
      </c>
      <c r="AB35" s="3">
        <f t="shared" si="3"/>
        <v>0</v>
      </c>
      <c r="AC35">
        <v>0</v>
      </c>
    </row>
    <row r="36" spans="1:29" x14ac:dyDescent="0.3">
      <c r="A36" s="2" t="s">
        <v>818</v>
      </c>
      <c r="B36" s="3"/>
      <c r="C36" s="3">
        <f t="shared" si="0"/>
        <v>0</v>
      </c>
      <c r="D36" s="3">
        <f t="shared" si="1"/>
        <v>0</v>
      </c>
      <c r="E36" s="3">
        <v>8.5</v>
      </c>
      <c r="F36" s="4">
        <v>8.5</v>
      </c>
      <c r="G36" s="3">
        <v>224</v>
      </c>
      <c r="H36" s="3">
        <v>437</v>
      </c>
      <c r="I36" s="4">
        <v>661</v>
      </c>
      <c r="J36" s="3">
        <v>1138</v>
      </c>
      <c r="K36" s="4">
        <v>1138</v>
      </c>
      <c r="N36">
        <v>0</v>
      </c>
      <c r="Z36" s="3"/>
      <c r="AA36" s="3">
        <f t="shared" si="2"/>
        <v>0</v>
      </c>
      <c r="AB36" s="3">
        <f t="shared" si="3"/>
        <v>0</v>
      </c>
      <c r="AC36">
        <v>0</v>
      </c>
    </row>
    <row r="37" spans="1:29" x14ac:dyDescent="0.3">
      <c r="A37" s="2" t="s">
        <v>819</v>
      </c>
      <c r="B37" s="3"/>
      <c r="C37" s="3">
        <f t="shared" si="0"/>
        <v>0</v>
      </c>
      <c r="D37" s="3">
        <f t="shared" si="1"/>
        <v>0</v>
      </c>
      <c r="E37" s="3">
        <v>14.6</v>
      </c>
      <c r="F37" s="4">
        <v>14.6</v>
      </c>
      <c r="G37" s="3">
        <v>278</v>
      </c>
      <c r="H37" s="3">
        <v>548</v>
      </c>
      <c r="I37" s="4">
        <v>826</v>
      </c>
      <c r="J37" s="3">
        <v>1252</v>
      </c>
      <c r="K37" s="4">
        <v>1252</v>
      </c>
      <c r="N37">
        <v>0</v>
      </c>
      <c r="Z37" s="3"/>
      <c r="AA37" s="3">
        <f t="shared" si="2"/>
        <v>0</v>
      </c>
      <c r="AB37" s="3">
        <f t="shared" si="3"/>
        <v>0</v>
      </c>
      <c r="AC37">
        <v>0</v>
      </c>
    </row>
    <row r="38" spans="1:29" x14ac:dyDescent="0.3">
      <c r="A38" s="2" t="s">
        <v>820</v>
      </c>
      <c r="B38" s="7">
        <v>17.399999999999999</v>
      </c>
      <c r="C38" s="3">
        <f t="shared" si="0"/>
        <v>8.2581869957285229E-3</v>
      </c>
      <c r="D38" s="3">
        <f t="shared" si="1"/>
        <v>4.7269763651181743E-3</v>
      </c>
      <c r="E38" s="3">
        <v>13.5</v>
      </c>
      <c r="F38" s="4">
        <v>30.9</v>
      </c>
      <c r="G38" s="3">
        <v>303</v>
      </c>
      <c r="H38" s="3">
        <v>488</v>
      </c>
      <c r="I38" s="4">
        <v>791</v>
      </c>
      <c r="J38" s="3">
        <v>1396</v>
      </c>
      <c r="K38" s="4">
        <v>1396</v>
      </c>
      <c r="N38">
        <v>303</v>
      </c>
      <c r="Z38" s="7">
        <v>17.399999999999999</v>
      </c>
      <c r="AA38" s="3">
        <f t="shared" si="2"/>
        <v>8.2581869957285229E-3</v>
      </c>
      <c r="AB38" s="3">
        <f t="shared" si="3"/>
        <v>4.7269763651181743E-3</v>
      </c>
      <c r="AC38">
        <v>303</v>
      </c>
    </row>
    <row r="39" spans="1:29" x14ac:dyDescent="0.3">
      <c r="A39" s="2" t="s">
        <v>821</v>
      </c>
      <c r="B39" s="3">
        <v>32.299999999999997</v>
      </c>
      <c r="C39" s="3">
        <f t="shared" si="0"/>
        <v>1.5329852871381109E-2</v>
      </c>
      <c r="D39" s="3">
        <f t="shared" si="1"/>
        <v>8.774789459386036E-3</v>
      </c>
      <c r="E39" s="3">
        <v>17.5</v>
      </c>
      <c r="F39" s="4">
        <v>49.8</v>
      </c>
      <c r="G39" s="3">
        <v>283</v>
      </c>
      <c r="H39" s="3">
        <v>546</v>
      </c>
      <c r="I39" s="4">
        <v>829</v>
      </c>
      <c r="J39" s="3">
        <v>1365</v>
      </c>
      <c r="K39" s="4">
        <v>1365</v>
      </c>
      <c r="N39">
        <v>408</v>
      </c>
      <c r="Z39" s="3">
        <v>32.299999999999997</v>
      </c>
      <c r="AA39" s="3">
        <f t="shared" si="2"/>
        <v>1.5329852871381109E-2</v>
      </c>
      <c r="AB39" s="3">
        <f t="shared" si="3"/>
        <v>8.774789459386036E-3</v>
      </c>
      <c r="AC39">
        <v>408</v>
      </c>
    </row>
    <row r="40" spans="1:29" x14ac:dyDescent="0.3">
      <c r="A40" s="2" t="s">
        <v>822</v>
      </c>
      <c r="B40" s="3">
        <v>41</v>
      </c>
      <c r="C40" s="3">
        <f t="shared" si="0"/>
        <v>1.9458946369245372E-2</v>
      </c>
      <c r="D40" s="3">
        <f t="shared" si="1"/>
        <v>1.1138277641945124E-2</v>
      </c>
      <c r="E40" s="3">
        <v>18.8</v>
      </c>
      <c r="F40" s="4">
        <v>59.8</v>
      </c>
      <c r="G40" s="3">
        <v>308</v>
      </c>
      <c r="H40" s="3">
        <v>496</v>
      </c>
      <c r="I40" s="4">
        <v>804</v>
      </c>
      <c r="J40" s="3">
        <v>1415</v>
      </c>
      <c r="K40" s="4">
        <v>1415</v>
      </c>
      <c r="N40">
        <v>564.19999999999993</v>
      </c>
      <c r="Z40" s="3">
        <v>41</v>
      </c>
      <c r="AA40" s="3">
        <f t="shared" si="2"/>
        <v>1.9458946369245372E-2</v>
      </c>
      <c r="AB40" s="3">
        <f t="shared" si="3"/>
        <v>1.1138277641945124E-2</v>
      </c>
      <c r="AC40">
        <v>564.19999999999993</v>
      </c>
    </row>
    <row r="41" spans="1:29" x14ac:dyDescent="0.3">
      <c r="A41" s="5" t="s">
        <v>823</v>
      </c>
      <c r="B41" s="6">
        <v>297.89999999999998</v>
      </c>
      <c r="C41" s="3">
        <f t="shared" si="0"/>
        <v>0.14138585666824868</v>
      </c>
      <c r="D41" s="3">
        <f t="shared" si="1"/>
        <v>8.0929095354523223E-2</v>
      </c>
      <c r="E41" s="6">
        <v>197.3</v>
      </c>
      <c r="F41" s="6">
        <v>495.2</v>
      </c>
      <c r="G41" s="6">
        <v>3246</v>
      </c>
      <c r="H41" s="6">
        <v>6196</v>
      </c>
      <c r="I41" s="6">
        <v>9442</v>
      </c>
      <c r="J41" s="6">
        <v>15332</v>
      </c>
      <c r="K41" s="6">
        <v>15332</v>
      </c>
      <c r="N41">
        <v>3524.5999999999995</v>
      </c>
      <c r="Z41" s="6"/>
      <c r="AA41" s="3">
        <f t="shared" si="2"/>
        <v>0</v>
      </c>
      <c r="AB41" s="3">
        <f t="shared" si="3"/>
        <v>0</v>
      </c>
    </row>
    <row r="42" spans="1:29" x14ac:dyDescent="0.3">
      <c r="A42" s="2" t="s">
        <v>824</v>
      </c>
      <c r="B42" s="3">
        <v>60.8</v>
      </c>
      <c r="C42" s="3">
        <f t="shared" si="0"/>
        <v>2.8856193640246795E-2</v>
      </c>
      <c r="D42" s="3">
        <f t="shared" si="1"/>
        <v>1.6517250747079597E-2</v>
      </c>
      <c r="E42" s="3">
        <v>22.4</v>
      </c>
      <c r="F42" s="4">
        <v>83.2</v>
      </c>
      <c r="G42" s="3">
        <v>280</v>
      </c>
      <c r="H42" s="3">
        <v>478</v>
      </c>
      <c r="I42" s="4">
        <v>758</v>
      </c>
      <c r="J42" s="3">
        <v>1412</v>
      </c>
      <c r="K42" s="4">
        <v>1412</v>
      </c>
      <c r="N42">
        <v>790.5</v>
      </c>
      <c r="Z42" s="3">
        <v>60.8</v>
      </c>
      <c r="AA42" s="3">
        <f t="shared" si="2"/>
        <v>2.8856193640246795E-2</v>
      </c>
      <c r="AB42" s="3">
        <f t="shared" si="3"/>
        <v>1.6517250747079597E-2</v>
      </c>
      <c r="AC42">
        <v>790.5</v>
      </c>
    </row>
    <row r="43" spans="1:29" x14ac:dyDescent="0.3">
      <c r="A43" s="2" t="s">
        <v>825</v>
      </c>
      <c r="B43" s="3">
        <v>39.4</v>
      </c>
      <c r="C43" s="3">
        <f t="shared" si="0"/>
        <v>1.8699572852396772E-2</v>
      </c>
      <c r="D43" s="3">
        <f t="shared" si="1"/>
        <v>1.0703613148600924E-2</v>
      </c>
      <c r="E43" s="3">
        <v>18.2</v>
      </c>
      <c r="F43" s="4">
        <v>57.6</v>
      </c>
      <c r="G43" s="3">
        <v>272</v>
      </c>
      <c r="H43" s="3">
        <v>467</v>
      </c>
      <c r="I43" s="4">
        <v>739</v>
      </c>
      <c r="J43" s="3">
        <v>1337</v>
      </c>
      <c r="K43" s="4">
        <v>1337</v>
      </c>
      <c r="N43">
        <v>532</v>
      </c>
      <c r="Z43" s="3">
        <v>39.4</v>
      </c>
      <c r="AA43" s="3">
        <f t="shared" si="2"/>
        <v>1.8699572852396772E-2</v>
      </c>
      <c r="AB43" s="3">
        <f t="shared" si="3"/>
        <v>1.0703613148600924E-2</v>
      </c>
      <c r="AC43">
        <v>532</v>
      </c>
    </row>
    <row r="44" spans="1:29" x14ac:dyDescent="0.3">
      <c r="A44" s="2" t="s">
        <v>826</v>
      </c>
      <c r="B44" s="3">
        <v>26</v>
      </c>
      <c r="C44" s="3">
        <f t="shared" si="0"/>
        <v>1.2339819648789748E-2</v>
      </c>
      <c r="D44" s="3">
        <f t="shared" si="1"/>
        <v>7.063298016843249E-3</v>
      </c>
      <c r="E44" s="3">
        <v>19.8</v>
      </c>
      <c r="F44" s="4">
        <v>45.8</v>
      </c>
      <c r="G44" s="3">
        <v>285</v>
      </c>
      <c r="H44" s="3">
        <v>492</v>
      </c>
      <c r="I44" s="4">
        <v>777</v>
      </c>
      <c r="J44" s="3">
        <v>1412</v>
      </c>
      <c r="K44" s="4">
        <v>1412</v>
      </c>
      <c r="N44">
        <v>393.7</v>
      </c>
      <c r="Z44" s="3">
        <v>26</v>
      </c>
      <c r="AA44" s="3">
        <f t="shared" si="2"/>
        <v>1.2339819648789748E-2</v>
      </c>
      <c r="AB44" s="3">
        <f t="shared" si="3"/>
        <v>7.063298016843249E-3</v>
      </c>
      <c r="AC44">
        <v>393.7</v>
      </c>
    </row>
    <row r="45" spans="1:29" x14ac:dyDescent="0.3">
      <c r="A45" s="2" t="s">
        <v>827</v>
      </c>
      <c r="B45" s="3">
        <v>12.1</v>
      </c>
      <c r="C45" s="3">
        <f t="shared" si="0"/>
        <v>5.7427622211675368E-3</v>
      </c>
      <c r="D45" s="3">
        <f t="shared" si="1"/>
        <v>3.2871502309155119E-3</v>
      </c>
      <c r="E45" s="3">
        <v>18.100000000000001</v>
      </c>
      <c r="F45" s="4">
        <v>30.2</v>
      </c>
      <c r="G45" s="7">
        <v>303</v>
      </c>
      <c r="H45" s="3">
        <v>512</v>
      </c>
      <c r="I45" s="4">
        <v>815</v>
      </c>
      <c r="J45" s="3">
        <v>1234</v>
      </c>
      <c r="K45" s="4">
        <v>1234</v>
      </c>
      <c r="N45">
        <v>158.10000000000002</v>
      </c>
      <c r="Z45" s="3">
        <v>12.1</v>
      </c>
      <c r="AA45" s="3">
        <f t="shared" si="2"/>
        <v>5.7427622211675368E-3</v>
      </c>
      <c r="AB45" s="3">
        <f t="shared" si="3"/>
        <v>3.2871502309155119E-3</v>
      </c>
      <c r="AC45">
        <v>158.10000000000002</v>
      </c>
    </row>
    <row r="46" spans="1:29" x14ac:dyDescent="0.3">
      <c r="A46" s="2" t="s">
        <v>828</v>
      </c>
      <c r="B46" s="3"/>
      <c r="C46" s="3">
        <f t="shared" si="0"/>
        <v>0</v>
      </c>
      <c r="D46" s="3">
        <f t="shared" si="1"/>
        <v>0</v>
      </c>
      <c r="E46" s="3">
        <v>18.7</v>
      </c>
      <c r="F46" s="4">
        <v>18.7</v>
      </c>
      <c r="G46" s="3">
        <v>272</v>
      </c>
      <c r="H46" s="3">
        <v>560</v>
      </c>
      <c r="I46" s="4">
        <v>832</v>
      </c>
      <c r="J46" s="3">
        <v>1138</v>
      </c>
      <c r="K46" s="4">
        <v>1138</v>
      </c>
      <c r="N46">
        <v>0</v>
      </c>
      <c r="Z46" s="3"/>
      <c r="AA46" s="3">
        <f t="shared" si="2"/>
        <v>0</v>
      </c>
      <c r="AB46" s="3">
        <f t="shared" si="3"/>
        <v>0</v>
      </c>
      <c r="AC46">
        <v>0</v>
      </c>
    </row>
    <row r="47" spans="1:29" x14ac:dyDescent="0.3">
      <c r="A47" s="2" t="s">
        <v>829</v>
      </c>
      <c r="B47" s="3"/>
      <c r="C47" s="3">
        <f t="shared" si="0"/>
        <v>0</v>
      </c>
      <c r="D47" s="3">
        <f t="shared" si="1"/>
        <v>0</v>
      </c>
      <c r="E47" s="3">
        <v>16.8</v>
      </c>
      <c r="F47" s="4">
        <v>16.8</v>
      </c>
      <c r="G47" s="3">
        <v>283</v>
      </c>
      <c r="H47" s="3">
        <v>474</v>
      </c>
      <c r="I47" s="4">
        <v>757</v>
      </c>
      <c r="J47" s="3">
        <v>1102</v>
      </c>
      <c r="K47" s="4">
        <v>1102</v>
      </c>
      <c r="N47">
        <v>0</v>
      </c>
      <c r="Z47" s="3"/>
      <c r="AA47" s="3">
        <f t="shared" si="2"/>
        <v>0</v>
      </c>
      <c r="AB47" s="3">
        <f t="shared" si="3"/>
        <v>0</v>
      </c>
      <c r="AC47">
        <v>0</v>
      </c>
    </row>
    <row r="48" spans="1:29" x14ac:dyDescent="0.3">
      <c r="A48" s="2" t="s">
        <v>830</v>
      </c>
      <c r="B48" s="3"/>
      <c r="C48" s="3">
        <f t="shared" si="0"/>
        <v>0</v>
      </c>
      <c r="D48" s="3">
        <f t="shared" si="1"/>
        <v>0</v>
      </c>
      <c r="E48" s="3">
        <v>8.6999999999999993</v>
      </c>
      <c r="F48" s="4">
        <v>8.6999999999999993</v>
      </c>
      <c r="G48" s="3">
        <v>223</v>
      </c>
      <c r="H48" s="3">
        <v>513</v>
      </c>
      <c r="I48" s="4">
        <v>736</v>
      </c>
      <c r="J48" s="3">
        <v>1138</v>
      </c>
      <c r="K48" s="4">
        <v>1138</v>
      </c>
      <c r="N48">
        <v>0</v>
      </c>
      <c r="Z48" s="3"/>
      <c r="AA48" s="3">
        <f t="shared" si="2"/>
        <v>0</v>
      </c>
      <c r="AB48" s="3">
        <f t="shared" si="3"/>
        <v>0</v>
      </c>
      <c r="AC48">
        <v>0</v>
      </c>
    </row>
    <row r="49" spans="1:29" x14ac:dyDescent="0.3">
      <c r="A49" s="2" t="s">
        <v>831</v>
      </c>
      <c r="B49" s="3"/>
      <c r="C49" s="3">
        <f t="shared" si="0"/>
        <v>0</v>
      </c>
      <c r="D49" s="3">
        <f t="shared" si="1"/>
        <v>0</v>
      </c>
      <c r="E49" s="3">
        <v>17.399999999999999</v>
      </c>
      <c r="F49" s="4">
        <v>17.399999999999999</v>
      </c>
      <c r="G49" s="3">
        <v>237</v>
      </c>
      <c r="H49" s="3">
        <v>463</v>
      </c>
      <c r="I49" s="4">
        <v>700</v>
      </c>
      <c r="J49" s="3">
        <v>1138</v>
      </c>
      <c r="K49" s="4">
        <v>1138</v>
      </c>
      <c r="N49">
        <v>0</v>
      </c>
      <c r="Z49" s="3"/>
      <c r="AA49" s="3">
        <f t="shared" si="2"/>
        <v>0</v>
      </c>
      <c r="AB49" s="3">
        <f t="shared" si="3"/>
        <v>0</v>
      </c>
      <c r="AC49">
        <v>0</v>
      </c>
    </row>
    <row r="50" spans="1:29" x14ac:dyDescent="0.3">
      <c r="A50" s="2" t="s">
        <v>832</v>
      </c>
      <c r="B50" s="3"/>
      <c r="C50" s="3">
        <f t="shared" si="0"/>
        <v>0</v>
      </c>
      <c r="D50" s="3">
        <f t="shared" si="1"/>
        <v>0</v>
      </c>
      <c r="E50" s="3">
        <v>19.899999999999999</v>
      </c>
      <c r="F50" s="4">
        <v>19.899999999999999</v>
      </c>
      <c r="G50" s="3">
        <v>251</v>
      </c>
      <c r="H50" s="3">
        <v>509</v>
      </c>
      <c r="I50" s="4">
        <v>760</v>
      </c>
      <c r="J50" s="3">
        <v>1251</v>
      </c>
      <c r="K50" s="4">
        <v>1251</v>
      </c>
      <c r="N50">
        <v>0</v>
      </c>
      <c r="Z50" s="3"/>
      <c r="AA50" s="3">
        <f t="shared" si="2"/>
        <v>0</v>
      </c>
      <c r="AB50" s="3">
        <f t="shared" si="3"/>
        <v>0</v>
      </c>
      <c r="AC50">
        <v>0</v>
      </c>
    </row>
    <row r="51" spans="1:29" x14ac:dyDescent="0.3">
      <c r="A51" s="2" t="s">
        <v>833</v>
      </c>
      <c r="B51" s="3">
        <v>15.9</v>
      </c>
      <c r="C51" s="3">
        <f t="shared" si="0"/>
        <v>7.5462743236829619E-3</v>
      </c>
      <c r="D51" s="3">
        <f t="shared" si="1"/>
        <v>4.3194784026079867E-3</v>
      </c>
      <c r="E51" s="3">
        <v>18.899999999999999</v>
      </c>
      <c r="F51" s="4">
        <v>34.799999999999997</v>
      </c>
      <c r="G51" s="3">
        <v>288</v>
      </c>
      <c r="H51" s="3">
        <v>500</v>
      </c>
      <c r="I51" s="4">
        <v>788</v>
      </c>
      <c r="J51" s="3">
        <v>1398</v>
      </c>
      <c r="K51" s="3">
        <v>1398</v>
      </c>
      <c r="N51">
        <v>178.5</v>
      </c>
      <c r="Z51" s="3">
        <v>15.9</v>
      </c>
      <c r="AA51" s="3">
        <f t="shared" si="2"/>
        <v>7.5462743236829619E-3</v>
      </c>
      <c r="AB51" s="3">
        <f t="shared" si="3"/>
        <v>4.3194784026079867E-3</v>
      </c>
      <c r="AC51">
        <v>178.5</v>
      </c>
    </row>
    <row r="52" spans="1:29" x14ac:dyDescent="0.3">
      <c r="A52" s="2" t="s">
        <v>834</v>
      </c>
      <c r="B52" s="3">
        <v>35.200000000000003</v>
      </c>
      <c r="C52" s="3">
        <f t="shared" si="0"/>
        <v>1.6706217370669199E-2</v>
      </c>
      <c r="D52" s="3">
        <f t="shared" si="1"/>
        <v>9.5626188535724004E-3</v>
      </c>
      <c r="E52" s="3">
        <v>18.2</v>
      </c>
      <c r="F52" s="4">
        <v>53.4</v>
      </c>
      <c r="G52" s="3">
        <v>287</v>
      </c>
      <c r="H52" s="3">
        <v>459</v>
      </c>
      <c r="I52" s="4">
        <v>746</v>
      </c>
      <c r="J52" s="3">
        <v>1365</v>
      </c>
      <c r="K52" s="3">
        <v>1365</v>
      </c>
      <c r="N52">
        <v>513</v>
      </c>
      <c r="Z52" s="3">
        <v>35.200000000000003</v>
      </c>
      <c r="AA52" s="3">
        <f t="shared" si="2"/>
        <v>1.6706217370669199E-2</v>
      </c>
      <c r="AB52" s="3">
        <f t="shared" si="3"/>
        <v>9.5626188535724004E-3</v>
      </c>
      <c r="AC52">
        <v>513</v>
      </c>
    </row>
    <row r="53" spans="1:29" x14ac:dyDescent="0.3">
      <c r="A53" s="2" t="s">
        <v>835</v>
      </c>
      <c r="B53" s="3">
        <v>58.4</v>
      </c>
      <c r="C53" s="3">
        <f t="shared" si="0"/>
        <v>2.7717133364973896E-2</v>
      </c>
      <c r="D53" s="3">
        <f t="shared" si="1"/>
        <v>1.5865254007063297E-2</v>
      </c>
      <c r="E53" s="3">
        <v>19</v>
      </c>
      <c r="F53" s="4">
        <v>77.400000000000006</v>
      </c>
      <c r="G53" s="3">
        <v>255</v>
      </c>
      <c r="H53" s="3">
        <v>484</v>
      </c>
      <c r="I53" s="4">
        <v>739</v>
      </c>
      <c r="J53" s="3">
        <v>1415</v>
      </c>
      <c r="K53" s="3">
        <v>1415</v>
      </c>
      <c r="N53">
        <v>644.80000000000007</v>
      </c>
      <c r="Z53" s="3">
        <v>58.4</v>
      </c>
      <c r="AA53" s="3">
        <f t="shared" si="2"/>
        <v>2.7717133364973896E-2</v>
      </c>
      <c r="AB53" s="3">
        <f t="shared" si="3"/>
        <v>1.5865254007063297E-2</v>
      </c>
      <c r="AC53">
        <v>644.80000000000007</v>
      </c>
    </row>
    <row r="54" spans="1:29" x14ac:dyDescent="0.3">
      <c r="A54" s="5" t="s">
        <v>836</v>
      </c>
      <c r="B54" s="6">
        <v>247.8</v>
      </c>
      <c r="C54" s="3">
        <f t="shared" si="0"/>
        <v>0.11760797342192691</v>
      </c>
      <c r="D54" s="3">
        <f t="shared" si="1"/>
        <v>6.7318663406682966E-2</v>
      </c>
      <c r="E54" s="6">
        <v>216.1</v>
      </c>
      <c r="F54" s="6">
        <v>463.9</v>
      </c>
      <c r="G54" s="6">
        <v>3236</v>
      </c>
      <c r="H54" s="6">
        <v>5911</v>
      </c>
      <c r="I54" s="6">
        <v>9147</v>
      </c>
      <c r="J54" s="6">
        <v>15340</v>
      </c>
      <c r="K54" s="6">
        <v>15340</v>
      </c>
      <c r="N54">
        <v>3210.6000000000004</v>
      </c>
      <c r="Z54" s="6"/>
      <c r="AA54" s="3">
        <f t="shared" si="2"/>
        <v>0</v>
      </c>
      <c r="AB54" s="3">
        <f t="shared" si="3"/>
        <v>0</v>
      </c>
    </row>
  </sheetData>
  <mergeCells count="4">
    <mergeCell ref="A1:A2"/>
    <mergeCell ref="B1:F1"/>
    <mergeCell ref="G1:I1"/>
    <mergeCell ref="J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eeMeasure</vt:lpstr>
      <vt:lpstr>Обобщение</vt:lpstr>
      <vt:lpstr>МИНСК</vt:lpstr>
      <vt:lpstr>Минск, Логойский тракт</vt:lpstr>
      <vt:lpstr>Брестская, 64-2</vt:lpstr>
      <vt:lpstr>Брестская, 76</vt:lpstr>
      <vt:lpstr>Великоморская, 10</vt:lpstr>
      <vt:lpstr>Горецкого, 21</vt:lpstr>
      <vt:lpstr>Калиновского, 60</vt:lpstr>
      <vt:lpstr>Кальварийская, 44</vt:lpstr>
      <vt:lpstr>Левкова, 10</vt:lpstr>
      <vt:lpstr>Неманская, 17</vt:lpstr>
      <vt:lpstr>Одинцова, 87</vt:lpstr>
      <vt:lpstr>Лист1</vt:lpstr>
      <vt:lpstr>Якуба Коласа, 9</vt:lpstr>
      <vt:lpstr>Витебск, Богатырева, 9</vt:lpstr>
      <vt:lpstr>Витебск, Медицинская, 4-1</vt:lpstr>
      <vt:lpstr>Витебск. Правды, 47</vt:lpstr>
      <vt:lpstr>Витебск, Правды, 49</vt:lpstr>
      <vt:lpstr>Витебск, Правды, 58</vt:lpstr>
      <vt:lpstr>Витебск, Чкалова, 50</vt:lpstr>
      <vt:lpstr>Витебск, Чкалова, 66</vt:lpstr>
      <vt:lpstr>Гомель, Бородина, 18</vt:lpstr>
      <vt:lpstr>Гомельская правда, 3</vt:lpstr>
      <vt:lpstr>Гомельская правда, 12</vt:lpstr>
      <vt:lpstr>Гомель, Каленикова, 3</vt:lpstr>
      <vt:lpstr>Гомель, Речицкий, 23</vt:lpstr>
      <vt:lpstr>Гомель, Речицкий, 33</vt:lpstr>
      <vt:lpstr>Гомель, Речицкий, 75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berezanskaya_av</dc:creator>
  <cp:lastModifiedBy>Мама</cp:lastModifiedBy>
  <dcterms:created xsi:type="dcterms:W3CDTF">2015-10-27T15:01:34Z</dcterms:created>
  <dcterms:modified xsi:type="dcterms:W3CDTF">2015-11-20T11:01:10Z</dcterms:modified>
</cp:coreProperties>
</file>